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fileSharing readOnlyRecommended="1"/>
  <workbookPr filterPrivacy="1" defaultThemeVersion="166925"/>
  <xr:revisionPtr revIDLastSave="0" documentId="13_ncr:1_{390680BC-6FB1-4B5C-9277-CD18E891DACF}" xr6:coauthVersionLast="36" xr6:coauthVersionMax="36" xr10:uidLastSave="{00000000-0000-0000-0000-000000000000}"/>
  <bookViews>
    <workbookView xWindow="0" yWindow="0" windowWidth="28800" windowHeight="11925" firstSheet="9" activeTab="13" xr2:uid="{00000000-000D-0000-FFFF-FFFF00000000}"/>
  </bookViews>
  <sheets>
    <sheet name="Notes" sheetId="14" r:id="rId1"/>
    <sheet name="Table of contents" sheetId="15" r:id="rId2"/>
    <sheet name="1. Governance" sheetId="1" r:id="rId3"/>
    <sheet name="2. Staff - Sex" sheetId="2" r:id="rId4"/>
    <sheet name="3. Staff - Ethnicity" sheetId="3" r:id="rId5"/>
    <sheet name="4. Staff - Disability" sheetId="4" r:id="rId6"/>
    <sheet name="5. Staff - Sexual orientation" sheetId="6" r:id="rId7"/>
    <sheet name="6. Staff - Religion or belief" sheetId="5" r:id="rId8"/>
    <sheet name="7. Staff - Age" sheetId="8" r:id="rId9"/>
    <sheet name="9. Students - Admissions" sheetId="9" r:id="rId10"/>
    <sheet name="10. Students - On-course" sheetId="11" r:id="rId11"/>
    <sheet name="11. Students - UG awarding" sheetId="12" r:id="rId12"/>
    <sheet name="12. Students - PG awarding" sheetId="13" r:id="rId13"/>
    <sheet name="13. IDEA - Entrepreneurship" sheetId="18" r:id="rId14"/>
  </sheets>
  <definedNames>
    <definedName name="_ftn1" localSheetId="6">'5. Staff - Sexual orientation'!$A$27</definedName>
    <definedName name="_ftnref1" localSheetId="6">'5. Staff - Sexual orientation'!$A$24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4" i="2" l="1"/>
  <c r="C244" i="2"/>
  <c r="B244" i="2"/>
  <c r="D243" i="2"/>
  <c r="C243" i="2"/>
  <c r="B243" i="2"/>
  <c r="C240" i="2"/>
  <c r="B240" i="2"/>
  <c r="D239" i="2"/>
  <c r="C239" i="2"/>
  <c r="B239" i="2"/>
  <c r="D238" i="2"/>
  <c r="C238" i="2"/>
  <c r="B238" i="2"/>
  <c r="D237" i="2"/>
  <c r="C237" i="2"/>
  <c r="B237" i="2"/>
  <c r="D236" i="2"/>
  <c r="C236" i="2"/>
  <c r="B236" i="2"/>
  <c r="C235" i="2"/>
  <c r="B235" i="2"/>
  <c r="D234" i="2"/>
  <c r="C234" i="2"/>
  <c r="B234" i="2"/>
  <c r="D233" i="2"/>
  <c r="C233" i="2"/>
  <c r="B233" i="2"/>
  <c r="D232" i="2"/>
  <c r="C232" i="2"/>
  <c r="B232" i="2"/>
  <c r="D231" i="2"/>
  <c r="C231" i="2"/>
  <c r="B231" i="2"/>
  <c r="C230" i="2"/>
  <c r="B230" i="2"/>
  <c r="D229" i="2"/>
  <c r="C229" i="2"/>
  <c r="B229" i="2"/>
  <c r="G200" i="2"/>
  <c r="F200" i="2"/>
  <c r="E200" i="2"/>
  <c r="G199" i="2"/>
  <c r="F199" i="2"/>
  <c r="E199" i="2"/>
  <c r="G198" i="2"/>
  <c r="F198" i="2"/>
  <c r="E198" i="2"/>
  <c r="G197" i="2"/>
  <c r="F197" i="2"/>
  <c r="E197" i="2"/>
  <c r="G196" i="2"/>
  <c r="F196" i="2"/>
  <c r="E196" i="2"/>
  <c r="G195" i="2"/>
  <c r="F195" i="2"/>
  <c r="E195" i="2"/>
  <c r="E58" i="11" l="1"/>
  <c r="D58" i="11"/>
  <c r="C58" i="11"/>
  <c r="B58" i="11"/>
</calcChain>
</file>

<file path=xl/sharedStrings.xml><?xml version="1.0" encoding="utf-8"?>
<sst xmlns="http://schemas.openxmlformats.org/spreadsheetml/2006/main" count="1176" uniqueCount="485">
  <si>
    <t>URL:</t>
  </si>
  <si>
    <t>Equality Report</t>
  </si>
  <si>
    <t xml:space="preserve">Contact: </t>
  </si>
  <si>
    <t xml:space="preserve">equality@admin.ox.ac.uk  </t>
  </si>
  <si>
    <t>1) Identify and action areas for further improvement</t>
  </si>
  <si>
    <t>2) Inform the setting of targets and indicators for the existing equality objectives</t>
  </si>
  <si>
    <t>3) Consider what additional objectives should be identified</t>
  </si>
  <si>
    <t>Data sources</t>
  </si>
  <si>
    <t>Staff-in-post</t>
  </si>
  <si>
    <t>HR Analytics reporting from PeopleXD</t>
  </si>
  <si>
    <t>Student Statistics</t>
  </si>
  <si>
    <t>Student Data Management and Analysis (SDMA)</t>
  </si>
  <si>
    <t>Graduate admissions</t>
  </si>
  <si>
    <t>Graduate Admissions and Recruitment (GAR)</t>
  </si>
  <si>
    <t>Governance</t>
  </si>
  <si>
    <t>Equality and Diversity Unit (EDU)</t>
  </si>
  <si>
    <t>Comparative data</t>
  </si>
  <si>
    <t>Higher Education Statistics Agency (HESA)</t>
  </si>
  <si>
    <t>Attribution and caveat</t>
  </si>
  <si>
    <t>This publication includes data derived from the:</t>
  </si>
  <si>
    <t>Copyright Higher Education Statistics Agency Limited</t>
  </si>
  <si>
    <t>Table of contents</t>
  </si>
  <si>
    <t>Notes</t>
  </si>
  <si>
    <t>1. Governance</t>
  </si>
  <si>
    <t>2. Staff - Sex</t>
  </si>
  <si>
    <t>3. Staff - Ethnicity</t>
  </si>
  <si>
    <t>4. Staff - Disability</t>
  </si>
  <si>
    <t>5. Staff - Sexual orientation</t>
  </si>
  <si>
    <t>6. Staff - Religion or belief</t>
  </si>
  <si>
    <t>7. Staff - Age</t>
  </si>
  <si>
    <t>8. Staff Experience Survey 2021</t>
  </si>
  <si>
    <t>9. Students - Admissions</t>
  </si>
  <si>
    <t>10. Students - On-course</t>
  </si>
  <si>
    <t>Sources: EDU, PeopleXD</t>
  </si>
  <si>
    <t>Governance body membership excludes student members/observers and vacant positions</t>
  </si>
  <si>
    <t>Governance body</t>
  </si>
  <si>
    <t>2017</t>
  </si>
  <si>
    <t>2018</t>
  </si>
  <si>
    <t>2019</t>
  </si>
  <si>
    <t>2020</t>
  </si>
  <si>
    <t>2021</t>
  </si>
  <si>
    <t>Committees of Council</t>
  </si>
  <si>
    <t>Divisional Boards</t>
  </si>
  <si>
    <t>Sources: EDU and PeopleXD. The percentages in this and subsequent charts are calculated from the total membership, including those for whom we lack diversity data.</t>
  </si>
  <si>
    <t>Committee of Council</t>
  </si>
  <si>
    <t>Council</t>
  </si>
  <si>
    <t>Education</t>
  </si>
  <si>
    <t>General Purposes</t>
  </si>
  <si>
    <t>Personnel</t>
  </si>
  <si>
    <t>Planning &amp; Resource Allocation</t>
  </si>
  <si>
    <t>Research &amp; Innovation</t>
  </si>
  <si>
    <t>Total</t>
  </si>
  <si>
    <t>Sources: EDU and PeopleXD.</t>
  </si>
  <si>
    <t>Division</t>
  </si>
  <si>
    <t>HUMS</t>
  </si>
  <si>
    <t>MPLS</t>
  </si>
  <si>
    <t>MSD</t>
  </si>
  <si>
    <t>SSD</t>
  </si>
  <si>
    <t>OUDCE</t>
  </si>
  <si>
    <t>2016</t>
  </si>
  <si>
    <t>BME</t>
  </si>
  <si>
    <t>Prefer not to say</t>
  </si>
  <si>
    <t>No data</t>
  </si>
  <si>
    <t>Sources: EDU and PeopleXD</t>
  </si>
  <si>
    <t>University staff: Sex</t>
  </si>
  <si>
    <t>Source: HR Analytics reporting from PeopleXD</t>
  </si>
  <si>
    <t>Annual staffing figures refer to the full-time equivalent number of fixed-hours employees employed by the University of Oxford on 31 July</t>
  </si>
  <si>
    <t>Grade group</t>
  </si>
  <si>
    <t>Academic</t>
  </si>
  <si>
    <t>Research</t>
  </si>
  <si>
    <t>Professional &amp; Management</t>
  </si>
  <si>
    <t>Support &amp; Technical</t>
  </si>
  <si>
    <t>All staff</t>
  </si>
  <si>
    <t xml:space="preserve">Source: PeopleXD.  </t>
  </si>
  <si>
    <t>Grade equivalent</t>
  </si>
  <si>
    <t>All professors</t>
  </si>
  <si>
    <t>Statutory professors</t>
  </si>
  <si>
    <t>Titular professors</t>
  </si>
  <si>
    <t>Associate professors (AP)</t>
  </si>
  <si>
    <t>Source: PeopleXD. Titular professors = staff who have been awarded the title of professor at recruitment or through the recognition of distinction process.</t>
  </si>
  <si>
    <t>Age band</t>
  </si>
  <si>
    <t>Associate Professor</t>
  </si>
  <si>
    <t>Under 40</t>
  </si>
  <si>
    <t>40 to 49</t>
  </si>
  <si>
    <t>65+</t>
  </si>
  <si>
    <t>Source: PeopleXD.</t>
  </si>
  <si>
    <t>Female</t>
  </si>
  <si>
    <t>Male</t>
  </si>
  <si>
    <t>Humanities</t>
  </si>
  <si>
    <t>Academic &amp; Research</t>
  </si>
  <si>
    <t>Professional &amp; Support</t>
  </si>
  <si>
    <t>Mathematical, Physical &amp; Life Sciences</t>
  </si>
  <si>
    <t>Medical Sciences</t>
  </si>
  <si>
    <t>Grand Total</t>
  </si>
  <si>
    <t>Staff Group</t>
  </si>
  <si>
    <t>Ancillary</t>
  </si>
  <si>
    <t>Computing - Prof &amp; Support</t>
  </si>
  <si>
    <t>Finance - Prof &amp; Support</t>
  </si>
  <si>
    <t>Library - Prof &amp; Support</t>
  </si>
  <si>
    <t>Museum - Prof &amp; Support</t>
  </si>
  <si>
    <t>Prof, Admin &amp; Clerical</t>
  </si>
  <si>
    <t>Teaching &amp; Research Support</t>
  </si>
  <si>
    <t>Technical &amp; Crafts</t>
  </si>
  <si>
    <t>Reporting year</t>
  </si>
  <si>
    <t>Sex</t>
  </si>
  <si>
    <t>Applied</t>
  </si>
  <si>
    <t>Successful</t>
  </si>
  <si>
    <t>Upper quartile</t>
  </si>
  <si>
    <t>Upper middle quartile</t>
  </si>
  <si>
    <t>Lower middle quartile</t>
  </si>
  <si>
    <t>Lower quartile</t>
  </si>
  <si>
    <t>Shortlisted</t>
  </si>
  <si>
    <t>Accepted</t>
  </si>
  <si>
    <t>University staff: Ethnicity</t>
  </si>
  <si>
    <t>Academic staff</t>
  </si>
  <si>
    <t>Research staff</t>
  </si>
  <si>
    <t xml:space="preserve">Source: PeopleXD. </t>
  </si>
  <si>
    <t>All professors with title</t>
  </si>
  <si>
    <t>All associate professors</t>
  </si>
  <si>
    <t>Source: PeopleXD. 'All associate professors' = all staff on associate professor grades, both with and without title of 'professor'. Targets for 2028/29 were approved by Council in February 2022.</t>
  </si>
  <si>
    <t>Grade</t>
  </si>
  <si>
    <t>White</t>
  </si>
  <si>
    <t>Blank</t>
  </si>
  <si>
    <t>Below grade 8</t>
  </si>
  <si>
    <t>Above grade 8</t>
  </si>
  <si>
    <t>P&amp;M</t>
  </si>
  <si>
    <t>Source: PeopleXD. P&amp;M = Professional &amp; Management staff. Excludes off-scale grades and staff with atypical or incorrect classifications.</t>
  </si>
  <si>
    <t>Arab</t>
  </si>
  <si>
    <t>Asian</t>
  </si>
  <si>
    <t>Black</t>
  </si>
  <si>
    <t>Chinese</t>
  </si>
  <si>
    <t>Mixed</t>
  </si>
  <si>
    <t>Other</t>
  </si>
  <si>
    <t>University staff: Declared disability</t>
  </si>
  <si>
    <t>Source: PeopleXD</t>
  </si>
  <si>
    <t>Disabled</t>
  </si>
  <si>
    <t>University staff: Sexual orientation</t>
  </si>
  <si>
    <t>Sexual orientation</t>
  </si>
  <si>
    <t>Bisexual</t>
  </si>
  <si>
    <t>Gay man</t>
  </si>
  <si>
    <t>Gay woman/lesbian</t>
  </si>
  <si>
    <t>Heterosexual</t>
  </si>
  <si>
    <t>Appointed</t>
  </si>
  <si>
    <t>Total LGB+</t>
  </si>
  <si>
    <t>University staff: Religion or belief</t>
  </si>
  <si>
    <t>Religion or Belief</t>
  </si>
  <si>
    <t>No religion</t>
  </si>
  <si>
    <t>Buddhist</t>
  </si>
  <si>
    <t>Christian</t>
  </si>
  <si>
    <t>Hindu</t>
  </si>
  <si>
    <t>Jewish</t>
  </si>
  <si>
    <t>Muslim</t>
  </si>
  <si>
    <t>Sikh</t>
  </si>
  <si>
    <t>Spiritual</t>
  </si>
  <si>
    <t>Any other religion or belief</t>
  </si>
  <si>
    <t>Declared religion or belief</t>
  </si>
  <si>
    <t>University staff: Age</t>
  </si>
  <si>
    <t>Grade Group</t>
  </si>
  <si>
    <t>Over 60</t>
  </si>
  <si>
    <t>Under 30</t>
  </si>
  <si>
    <t>30 to 39</t>
  </si>
  <si>
    <t>50 to 59</t>
  </si>
  <si>
    <t>60 to 64</t>
  </si>
  <si>
    <t>Up to 30</t>
  </si>
  <si>
    <t>31 to 40</t>
  </si>
  <si>
    <t>41 to 50</t>
  </si>
  <si>
    <t>Over 51</t>
  </si>
  <si>
    <t>UK BME</t>
  </si>
  <si>
    <t>UK White</t>
  </si>
  <si>
    <t>Non-UK BME</t>
  </si>
  <si>
    <t>Non-UK White</t>
  </si>
  <si>
    <t>University students: Admissions</t>
  </si>
  <si>
    <t>Sources: SDMA; GAR</t>
  </si>
  <si>
    <t>Year</t>
  </si>
  <si>
    <t>UK Female</t>
  </si>
  <si>
    <t>UK Male</t>
  </si>
  <si>
    <t>Non-UK Female</t>
  </si>
  <si>
    <t>Non-UK Male</t>
  </si>
  <si>
    <t>Source: SDMA. Date = year of entry. Success rate = proportion of applicants accepting a place at Oxford.</t>
  </si>
  <si>
    <t>Source: GAR. Date = year of entry. Success rate = proportion of applicants accepting a place at Oxford.</t>
  </si>
  <si>
    <t>Level of study</t>
  </si>
  <si>
    <t>PGT</t>
  </si>
  <si>
    <t>PGR</t>
  </si>
  <si>
    <t>All BME</t>
  </si>
  <si>
    <t>All applicants</t>
  </si>
  <si>
    <t>UK</t>
  </si>
  <si>
    <t>Non-UK</t>
  </si>
  <si>
    <t>UK Disabled</t>
  </si>
  <si>
    <t>UK No disability</t>
  </si>
  <si>
    <t>Non-UK Disabled</t>
  </si>
  <si>
    <t>Non-UK No disability</t>
  </si>
  <si>
    <t xml:space="preserve">Source: SDMA. Date = year of entry. Success rate = proportion of applicants accepting a place at Oxford. </t>
  </si>
  <si>
    <t xml:space="preserve">Source: SDMA. Year of entry = 2021. Success rate = proportion of applicants accepting a place at Oxford. </t>
  </si>
  <si>
    <t>No known disability</t>
  </si>
  <si>
    <t>Under 18</t>
  </si>
  <si>
    <t>18 to 20</t>
  </si>
  <si>
    <t>21 to 30</t>
  </si>
  <si>
    <t>Over 31</t>
  </si>
  <si>
    <t>Unsuccessful</t>
  </si>
  <si>
    <t>Total Applicants</t>
  </si>
  <si>
    <t>Source: SDMA. All domiciles. Years of entry = 2019, 2020, 2021</t>
  </si>
  <si>
    <t>Domicile</t>
  </si>
  <si>
    <t>University students: On-course</t>
  </si>
  <si>
    <t>Sources: SDMA; HESA Student Record, 2020/21</t>
  </si>
  <si>
    <t>Please see the 'Notes' tab for the attribution and caveat re the use of HESA data</t>
  </si>
  <si>
    <t>UG</t>
  </si>
  <si>
    <t>Source: SDMA, Student Statistics. All domiciles. All divisions including Continuing Education. Percentage = of total population.</t>
  </si>
  <si>
    <t>Source: SDMA, Student Statistics. All domiciles. Percentage = of total population.</t>
  </si>
  <si>
    <t>EU</t>
  </si>
  <si>
    <t>Non-EU</t>
  </si>
  <si>
    <t>Total BME</t>
  </si>
  <si>
    <t>Source: SDMA, Student Statistics. All divisions including Continuing Education. Percentage = of total population.</t>
  </si>
  <si>
    <t>Unknown</t>
  </si>
  <si>
    <t>Social Sciences</t>
  </si>
  <si>
    <t> Religion or belief</t>
  </si>
  <si>
    <t>University students: Undergraduate attainment</t>
  </si>
  <si>
    <t>Source: SDMA</t>
  </si>
  <si>
    <t xml:space="preserve">Source: SDMA. All domiciles. Award of Distinction in MPLS combined with first class in 2021. Excludes OUDCE. </t>
  </si>
  <si>
    <t>All White</t>
  </si>
  <si>
    <t xml:space="preserve">Source: SDMA. Award of Distinction in MPLS combined with first class in 2021. Excludes OUDCE. </t>
  </si>
  <si>
    <t>BME Female</t>
  </si>
  <si>
    <t>BME Male</t>
  </si>
  <si>
    <t>White Female</t>
  </si>
  <si>
    <t>White Male</t>
  </si>
  <si>
    <t>University students: Postgraduate attainment</t>
  </si>
  <si>
    <t xml:space="preserve">Source: SDMA, Annual Programme Statistics. All domiciles (except where stated). Includes Humanities and Social Sciences programmes only. Number of students in each demographic group shown in brackets. </t>
  </si>
  <si>
    <t>2022</t>
  </si>
  <si>
    <t>2023</t>
  </si>
  <si>
    <t xml:space="preserve"> </t>
  </si>
  <si>
    <t>Complete records</t>
  </si>
  <si>
    <t>%F</t>
  </si>
  <si>
    <t>%M</t>
  </si>
  <si>
    <t>Age group</t>
  </si>
  <si>
    <t>Staff by grade group and age band, 2023</t>
  </si>
  <si>
    <t>`</t>
  </si>
  <si>
    <t>Source: PeopleXD. Reporting years = 2020/21, 2021/22, 2022/23. Vacancies 1 August to 31 July with complete recruitment data. Academic recruitment includes University-led posts only. Omits blank entries.</t>
  </si>
  <si>
    <t>Source: PeopleXD. Reporting years = 2020/21, 2021/22, 2022/23. Vacancies 1 August to 31 July with complete recruitment data. Omits blank entries.</t>
  </si>
  <si>
    <t>26 to 30</t>
  </si>
  <si>
    <t>31 to 35</t>
  </si>
  <si>
    <t>36 to 40</t>
  </si>
  <si>
    <t>41 to 45</t>
  </si>
  <si>
    <t>46 to 50</t>
  </si>
  <si>
    <t>51 to 55</t>
  </si>
  <si>
    <t>66 and over</t>
  </si>
  <si>
    <t>Offered</t>
  </si>
  <si>
    <t>Under 25</t>
  </si>
  <si>
    <t>26-30</t>
  </si>
  <si>
    <t>31-35</t>
  </si>
  <si>
    <t>36-40</t>
  </si>
  <si>
    <t>41-45</t>
  </si>
  <si>
    <t>46-50</t>
  </si>
  <si>
    <t>51-55</t>
  </si>
  <si>
    <t>56-60</t>
  </si>
  <si>
    <t>61-65</t>
  </si>
  <si>
    <t>56+</t>
  </si>
  <si>
    <t xml:space="preserve">All </t>
  </si>
  <si>
    <t>Asian (excl Chinese)</t>
  </si>
  <si>
    <t>CONT ED</t>
  </si>
  <si>
    <t>Undergraduate</t>
  </si>
  <si>
    <t>Postgraduate Taught</t>
  </si>
  <si>
    <t>Postgraduate Research</t>
  </si>
  <si>
    <t xml:space="preserve">Source: SDMA, Student Statistics. Academic divisions plus Continuing Education. Percentage = proportion of BME students. </t>
  </si>
  <si>
    <t xml:space="preserve">Source: SDMA, Student Statistics. All domiciles. Academic divisions plus Continuing Education. Percentage = proportion of disabled students. </t>
  </si>
  <si>
    <t>Bi/Bisexual</t>
  </si>
  <si>
    <t>Gay or Lesbian</t>
  </si>
  <si>
    <t>Other orientation</t>
  </si>
  <si>
    <t>Heterosexual/straight</t>
  </si>
  <si>
    <t>Source: SDMA, Student Statistics. All domiciles. Academic divisions plus Continuing Education. LGB+ = lesbian, gay, bi/bisexual and other non-heterosexual orientation. Percentage = of total population.</t>
  </si>
  <si>
    <r>
      <t>Source: SDMA, Student Statistics. All domiciles. Academic divisions plus Continuing Education.</t>
    </r>
    <r>
      <rPr>
        <sz val="11"/>
        <rFont val="Calibri"/>
        <family val="2"/>
        <scheme val="minor"/>
      </rPr>
      <t xml:space="preserve"> Faiths ordered in descending numerical order as of 2022</t>
    </r>
    <r>
      <rPr>
        <sz val="11"/>
        <color theme="1"/>
        <rFont val="Calibri"/>
        <family val="2"/>
        <scheme val="minor"/>
      </rPr>
      <t>. Percentage = of total population.</t>
    </r>
  </si>
  <si>
    <t>Cont Ed</t>
  </si>
  <si>
    <t>Female Firsts</t>
  </si>
  <si>
    <t>Male Firsts</t>
  </si>
  <si>
    <t>Female Distinctions</t>
  </si>
  <si>
    <t>Male Distinctions</t>
  </si>
  <si>
    <t>Change in awarding process as 3 more MPLS programmes ceased to award a classified outcome</t>
  </si>
  <si>
    <t>Source: SDMA. All domiciles. Pre-2021 data excludes MMathPhys which awards Distinction/Merit/Pass rather than a classification. Results from 2021 onwards divided into two categories: one for classified programmes and one for the four MPLS programmes which award Distinction/Merit/Pass. Excludes the Department for Continuing Education (OUDCE).</t>
  </si>
  <si>
    <t>UK national</t>
  </si>
  <si>
    <t>EEA national</t>
  </si>
  <si>
    <t>Non-EEA national</t>
  </si>
  <si>
    <t>Source: SDMA, Annual Programme Statistics. All domiciles (except where stated).</t>
  </si>
  <si>
    <t>Disability</t>
  </si>
  <si>
    <t>Source: SDMA, Annual Programme Statistics. All domiciles (except where stated). Submission within 48 months is the expected standard of attainment.</t>
  </si>
  <si>
    <t>Figure 1 Female membership of University governance bodies, 2018-23</t>
  </si>
  <si>
    <t>Figure 2 Female members of Council and its five main committees, 2018-23</t>
  </si>
  <si>
    <t>University governance body membership, Michaelmas term 2022</t>
  </si>
  <si>
    <t>Table 1 Female members of divisional boards, 2018-23</t>
  </si>
  <si>
    <t>Figure 3 Female heads of academic departments, 2018-23</t>
  </si>
  <si>
    <t>Figure 5 Black and Minority Ethnic members of Council and its five main committees, 2022-23</t>
  </si>
  <si>
    <t>Figure 4 Black and Minority Ethnic membership of University governance bodies, 2018-23</t>
  </si>
  <si>
    <t>Group</t>
  </si>
  <si>
    <t>S&amp;T</t>
  </si>
  <si>
    <t>Figure 45 – Staff group by binary sex and age band, 2023 (FTE)</t>
  </si>
  <si>
    <t>AC/RES</t>
  </si>
  <si>
    <t>PSS</t>
  </si>
  <si>
    <t>Figure 46 - Staff in Academic divisions: by binary sex, 2023 (FTE)</t>
  </si>
  <si>
    <t>Row Labels</t>
  </si>
  <si>
    <t>Grade 6</t>
  </si>
  <si>
    <t>Grade 7</t>
  </si>
  <si>
    <t>Grade 8</t>
  </si>
  <si>
    <t>Grade 9</t>
  </si>
  <si>
    <t>Grade 10</t>
  </si>
  <si>
    <t>Marie Curie Researchers/Fellows</t>
  </si>
  <si>
    <t>Research - Clinical</t>
  </si>
  <si>
    <t>Senior Staff - Research</t>
  </si>
  <si>
    <t>Grade 1</t>
  </si>
  <si>
    <t>Grade 2</t>
  </si>
  <si>
    <t>Grade 3</t>
  </si>
  <si>
    <t>Grade 4</t>
  </si>
  <si>
    <t>Grade 5</t>
  </si>
  <si>
    <t>Figure 52 – Associate Professor recruitment, % stage by binary sex, 2021-2023</t>
  </si>
  <si>
    <t>Figure 53 – Associate Professors, proportional progress by binary sex, 2021-2023</t>
  </si>
  <si>
    <t>Apprenticeship type</t>
  </si>
  <si>
    <t>%Female applicants</t>
  </si>
  <si>
    <t>%Male applicants</t>
  </si>
  <si>
    <t>%Unknown applicants</t>
  </si>
  <si>
    <t>Plumber</t>
  </si>
  <si>
    <t>Electrician</t>
  </si>
  <si>
    <t>Property Maintenance</t>
  </si>
  <si>
    <t>Technician</t>
  </si>
  <si>
    <t>IT</t>
  </si>
  <si>
    <t xml:space="preserve">Safety </t>
  </si>
  <si>
    <t xml:space="preserve">Printing/imaging </t>
  </si>
  <si>
    <t>Chef</t>
  </si>
  <si>
    <t>Finance</t>
  </si>
  <si>
    <t>Horticulture</t>
  </si>
  <si>
    <t>Lab Technician</t>
  </si>
  <si>
    <t>Communications</t>
  </si>
  <si>
    <t>Student administration management</t>
  </si>
  <si>
    <t>Administration</t>
  </si>
  <si>
    <t xml:space="preserve">Student administration  </t>
  </si>
  <si>
    <t>HR</t>
  </si>
  <si>
    <t>Events</t>
  </si>
  <si>
    <t>Figure 56 - Gender pay gaps in ordinary pay, 2019-23</t>
  </si>
  <si>
    <t>Mean GPG</t>
  </si>
  <si>
    <t>Median GPG</t>
  </si>
  <si>
    <t>Figure 57 - Gender pay gap: proportion of male and female staff in each pay quartile, 2018-23</t>
  </si>
  <si>
    <t>HUMANITIES</t>
  </si>
  <si>
    <t>MATHS, PHYSICAL &amp; LIFE SCIENCES</t>
  </si>
  <si>
    <t>MEDICAL SCIENCES</t>
  </si>
  <si>
    <t>SOCIAL SCIENCES</t>
  </si>
  <si>
    <t>PNTS</t>
  </si>
  <si>
    <t>Figure 64 – P&amp;M (Grade 6+) and S&amp;T (Grade 1-5) recruitment by ethnic group, 2021-2023</t>
  </si>
  <si>
    <t>PSS Group</t>
  </si>
  <si>
    <t>Ethnicity</t>
  </si>
  <si>
    <t xml:space="preserve">Professional &amp; Management </t>
  </si>
  <si>
    <t xml:space="preserve">Support &amp; Technical </t>
  </si>
  <si>
    <t>Declared Disability</t>
  </si>
  <si>
    <t>No Disability</t>
  </si>
  <si>
    <t>Source: PeopleXD. Staff with a complete record only (59%).</t>
  </si>
  <si>
    <t>Academic-related (grades 6+)</t>
  </si>
  <si>
    <t>Support Staff (grades  1-5)</t>
  </si>
  <si>
    <t>Table 9 Staff by declared sexual orientation, 2023 (FTE)</t>
  </si>
  <si>
    <t>Gay/Lesbian</t>
  </si>
  <si>
    <t>Figure 69 - Recruitment by sexual orientation, by role group, 2021-23 (combined)</t>
  </si>
  <si>
    <t>Source: PeopleXD. LGB+ = lesbian, gay, bisexual  and other non-heterosexual orientation. Excludes applicants that who indicated 'Prefer Not to Say'.</t>
  </si>
  <si>
    <t>Bronze awards</t>
  </si>
  <si>
    <t>Silver awards</t>
  </si>
  <si>
    <t>Gold awards</t>
  </si>
  <si>
    <t xml:space="preserve">Award level </t>
  </si>
  <si>
    <t>Spinouts with at least one female founder</t>
  </si>
  <si>
    <t>Spinouts founded by a male individual or all-male team</t>
  </si>
  <si>
    <t>2015/16</t>
  </si>
  <si>
    <t>2016/17</t>
  </si>
  <si>
    <t>2017/18</t>
  </si>
  <si>
    <t>2018/19</t>
  </si>
  <si>
    <t>2019/20</t>
  </si>
  <si>
    <t>2020/21</t>
  </si>
  <si>
    <t>2021/22</t>
  </si>
  <si>
    <t>2022/23</t>
  </si>
  <si>
    <t xml:space="preserve">Proportion of BME staff in OUI projects (unique) </t>
  </si>
  <si>
    <t>13. IDEA - Entrepreneurship</t>
  </si>
  <si>
    <t>11. Students - UG awarding</t>
  </si>
  <si>
    <t>12. Students - PG awarding</t>
  </si>
  <si>
    <t>Programme</t>
  </si>
  <si>
    <t>Fig 18 – Postgraduate research students application rates by binary sex and domicile, 2018-2022 (year of entry)</t>
  </si>
  <si>
    <t xml:space="preserve">Source: GAR. </t>
  </si>
  <si>
    <t>UK Unknown</t>
  </si>
  <si>
    <t>Non-UK  BME</t>
  </si>
  <si>
    <t>Non-UK Unknown</t>
  </si>
  <si>
    <t>Total White</t>
  </si>
  <si>
    <t>Total Unknown</t>
  </si>
  <si>
    <t>Shared</t>
  </si>
  <si>
    <t>Sexual Orientation</t>
  </si>
  <si>
    <t>Religion</t>
  </si>
  <si>
    <t xml:space="preserve">Ethnicity </t>
  </si>
  <si>
    <t>Protected characteristic</t>
  </si>
  <si>
    <t>Figure 38 – Completeness of diversity data on PeopleXD (Headcount)</t>
  </si>
  <si>
    <t xml:space="preserve">Annual staffing figures refer to the full-time equivalent number of fixed-hours employees employed by the University of Oxford on 31 July unless otherwise stated. </t>
  </si>
  <si>
    <t>Legal Sex</t>
  </si>
  <si>
    <t xml:space="preserve">Characteristic </t>
  </si>
  <si>
    <t xml:space="preserve">Status </t>
  </si>
  <si>
    <t>Researcher</t>
  </si>
  <si>
    <t xml:space="preserve">S&amp;T </t>
  </si>
  <si>
    <t xml:space="preserve">Disability status </t>
  </si>
  <si>
    <t>Prefer Not to Say</t>
  </si>
  <si>
    <t>30-39</t>
  </si>
  <si>
    <t>40-49</t>
  </si>
  <si>
    <t>50-59</t>
  </si>
  <si>
    <t>60-64</t>
  </si>
  <si>
    <t>Shared Religion or belief</t>
  </si>
  <si>
    <t>Shared Sexual Orientation</t>
  </si>
  <si>
    <t>Citizenship</t>
  </si>
  <si>
    <t>Countries of citizenship</t>
  </si>
  <si>
    <t>Contract type</t>
  </si>
  <si>
    <t>Fixed Term</t>
  </si>
  <si>
    <t>Permanent/open-ended</t>
  </si>
  <si>
    <t>Other sexual orientation</t>
  </si>
  <si>
    <t>Figure 63 – All Academic and Research staff recruitment by ethnic group, 2021-2023</t>
  </si>
  <si>
    <t>Oxford 2023</t>
  </si>
  <si>
    <t>Oxford 2021</t>
  </si>
  <si>
    <t>Russell Group</t>
  </si>
  <si>
    <t>Recent appointee</t>
  </si>
  <si>
    <t>Line manager</t>
  </si>
  <si>
    <t>Non-binary/Other</t>
  </si>
  <si>
    <t>Mental ill-health</t>
  </si>
  <si>
    <t>LGBTQ+</t>
  </si>
  <si>
    <t>Caring resps</t>
  </si>
  <si>
    <t>Engagement Score</t>
  </si>
  <si>
    <t>Source: People Insight survey platform</t>
  </si>
  <si>
    <t xml:space="preserve">Figure 9 - Undergraduate applicant success rates by binary sex and domicile, 2019-23 </t>
  </si>
  <si>
    <t>Figure 10 - UK-domiciled undergraduate applicant success rates by ethnic group, 2019-23</t>
  </si>
  <si>
    <t>Figure 11 – Undergraduate applicant success rates by disability status and domicile, 2019-2023</t>
  </si>
  <si>
    <t>Figure 12 – Undergraduate applicant success rates by disability status, division and domicile, 2023</t>
  </si>
  <si>
    <t>Figure 13 – Undergraduate applicant outcomes by age band, 2021-22 (combined)</t>
  </si>
  <si>
    <t>Figure 15 – Postgraduate Taught &amp; Research application rates by binary sex, 2018-2022 (year of entry)</t>
  </si>
  <si>
    <t xml:space="preserve">Figure 16 – Postgraduate taught students application rate by binary sex and domicile, 2018-2022 (year of entry) </t>
  </si>
  <si>
    <t>Figure 17 - Postgraduate taught applicant success rates by binary sex and domicile, 2018-22 (year of entry)</t>
  </si>
  <si>
    <t>Source: GAR. Date = year of entry.</t>
  </si>
  <si>
    <t>Figure 19 – Postgraduate research applicant success rates by binary sex and domicile, 2018-22 (year of entry)</t>
  </si>
  <si>
    <t>Figure 20 – Postgraduate taught students application rates by BME/White ethnicity and domicile 2018-22 (year of entry)</t>
  </si>
  <si>
    <t>Figure 21 – Postgraduate taught applicant success rates by BME/White ethnicity and domicile, 2018-22 (year of entry)</t>
  </si>
  <si>
    <t>Figure 22 – Postgraduate research students application rates by BME/White ethnicity and domicile 2018-22</t>
  </si>
  <si>
    <t>Figure 23 - Postgraduate research applicant success rates by BME/White ethnicity and domicile, 2018-22 (year of entry)</t>
  </si>
  <si>
    <t>Figure 24 - Female students by level of study, 2019-23</t>
  </si>
  <si>
    <t>Figure 25 - Female students by division, 2019-23</t>
  </si>
  <si>
    <t>Figure 26 - Black and Minority Ethnic students by domicile, 2019-23</t>
  </si>
  <si>
    <t>Figure 27 - Black and Minority Ethnic students by domicile and level of study, 2019-23</t>
  </si>
  <si>
    <t>Figure 28 - Disabled students by level of study, 2019-23</t>
  </si>
  <si>
    <t xml:space="preserve">Figure 29 - On-course students by sexual orientation, 2019-23 </t>
  </si>
  <si>
    <t>Figure 30 - On-course students by religion or belief, 2019-23</t>
  </si>
  <si>
    <t>Figure 31 - First class degree attainment by binary sex and division, 2019-23</t>
  </si>
  <si>
    <t>Figure 32 - Top class degree attainment by binary sex, 2008-23</t>
  </si>
  <si>
    <t>Figure 33 - First class degree attainment by BME/White ethnicity and binary sex, 2018-2023</t>
  </si>
  <si>
    <t xml:space="preserve">Figure 34 – First class degree attainment by BME/White ethnicity and domicile, 2018-23  </t>
  </si>
  <si>
    <t>Figure 35 - Postgraduate taught outcomes: distinctions awarded to students on one-year full-time programmes (2022 cohort)</t>
  </si>
  <si>
    <t>Figure 36 - Postgraduate taught outcomes: distinctions awarded to students on two-year full-time programmes (2021 cohort)</t>
  </si>
  <si>
    <t>Figure 37 – Postgraduate research outcomes: doctoral submissions within 48 months by students with 9 terms' fee liability (2019 cohort)</t>
  </si>
  <si>
    <t xml:space="preserve">Figure 39 – Engagement levels by different staff groups compared to Oxford 2023 </t>
  </si>
  <si>
    <t>Figure 43 – Staff profile</t>
  </si>
  <si>
    <t>Figure 44 - Female staff in post by role group, 2018-23 (FTE)</t>
  </si>
  <si>
    <t>Figure 47 - Female professors by role type, 2018-23 (FTE)</t>
  </si>
  <si>
    <t>Figure 48 - Recognition of Distinction: applications and awards by binary sex, 2018-22</t>
  </si>
  <si>
    <t>Figure 49 – Research staff by grade and binary sex, 2023 (FTE)</t>
  </si>
  <si>
    <t>Figure 50 – Professional &amp; Support Staff (G1-10) by grade and binary sex, 2023 (FTE)</t>
  </si>
  <si>
    <t>Figure 51 - Academic and Research staff recruitment by binary sex, 2021-23</t>
  </si>
  <si>
    <t>Figure 54 – Recruitment of Professional &amp; Support Staff by binary sex, 2021-2023</t>
  </si>
  <si>
    <t>Figure 55 – Apprenticeships % applicants by binary sex and Apprenticeship roles</t>
  </si>
  <si>
    <t>Figure 58 - Black and Minority Ethnic staff in post by role group, 2018-23 (FTE)</t>
  </si>
  <si>
    <t>Figure 59 – Black and Minority Ethnic staff in post by academic Division, 2023 (FTE)</t>
  </si>
  <si>
    <t>Figure 60 - Black and Minority Ethnic Professors and Associate Professors, 2018-23 (FTE)</t>
  </si>
  <si>
    <t>Figure 61 - Research and Professional staff by ethnic group, role group and grade, 2023 (FTE)</t>
  </si>
  <si>
    <t>NOT IN</t>
  </si>
  <si>
    <t>Figure 62 - Staff in post by role group and detailed ethnic group, 2023 (FTE)</t>
  </si>
  <si>
    <t>Figure 65 – Disabled staff by grade group, 2018-23 (FTE)</t>
  </si>
  <si>
    <t>Figure 66 – Disability status by Academic Division, 2023 (FTE)</t>
  </si>
  <si>
    <t>Figure 67 – Disabled staff by staff group (all staff), 2021-2023 (FTE)</t>
  </si>
  <si>
    <t>Figure 68 – Sexual orientation by staff group 2023 (FTE)</t>
  </si>
  <si>
    <t xml:space="preserve">Grand Total </t>
  </si>
  <si>
    <t>Figure 70 - Staff by shared religion or belief, 2023 (FTE)</t>
  </si>
  <si>
    <t>Figure 71 - Shared religion or belief by role group, 2023 (FTE)</t>
  </si>
  <si>
    <t>Figure 72 – All staff by age band and binary sex, 2023 (FTE)</t>
  </si>
  <si>
    <t>Figure 73 - Staff in post by role group and age band, 2023 (FTE)</t>
  </si>
  <si>
    <t>Figure 74 - Academic and Research staff recruitment by age band, 2021-23 (combined)</t>
  </si>
  <si>
    <t>Figure 75 - Professional and Support staff recruitment by age band, 2021-23 (combined)</t>
  </si>
  <si>
    <t>Figure 76 – The proportion of applicants progressing to next stage of recruitment by age, 2021-2023 combined</t>
  </si>
  <si>
    <t>Figure 77 – Apprenticeship applicants, by age and sex, 2021-2023 combined</t>
  </si>
  <si>
    <t>Figure 78 – The proportion of total Apprenticeship applications by age band, 2021-2023 combined</t>
  </si>
  <si>
    <t>Figure 79 – Athena Swan awards 2012-2023</t>
  </si>
  <si>
    <t xml:space="preserve">Increasing Diversity in Enterprising Activities </t>
  </si>
  <si>
    <t xml:space="preserve">Source: Research Services </t>
  </si>
  <si>
    <t>University of Oxford: Equality Report 2022-23</t>
  </si>
  <si>
    <t>HESA Student Record, 2022/23</t>
  </si>
  <si>
    <t>Figure numbers refer to charts and tables in the University of Oxford's EDI Report 2022-23</t>
  </si>
  <si>
    <t>Figure 80: OUI Spinout proposals initiated, by sex composition of their founders or founding teams (2020-21 to 2022-23)</t>
  </si>
  <si>
    <t>Figure 81: Proportion of Black and minority ethnic individuals in OUI projects (unique)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</si>
</sst>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u/>
      <sz val="11"/>
      <color theme="10"/>
      <name val="Calibri"/>
      <family val="2"/>
      <scheme val="minor"/>
    </font>
    <font>
      <b/>
      <sz val="11"/>
      <color theme="1"/>
      <name val="Calibri"/>
      <family val="2"/>
      <scheme val="minor"/>
    </font>
    <font>
      <b/>
      <sz val="15"/>
      <color theme="3"/>
      <name val="Calibri"/>
      <family val="2"/>
      <scheme val="minor"/>
    </font>
    <font>
      <b/>
      <sz val="13"/>
      <color theme="3"/>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theme="0"/>
      <name val="Calibri"/>
      <family val="2"/>
      <scheme val="minor"/>
    </font>
    <font>
      <sz val="11"/>
      <color theme="1"/>
      <name val="Calibri"/>
      <scheme val="minor"/>
    </font>
    <font>
      <sz val="11"/>
      <name val="Calibri"/>
      <family val="2"/>
      <scheme val="minor"/>
    </font>
    <font>
      <sz val="11"/>
      <color theme="1"/>
      <name val="Calibri"/>
      <family val="2"/>
    </font>
    <font>
      <sz val="11"/>
      <color rgb="FF9C0006"/>
      <name val="Calibri"/>
      <family val="2"/>
    </font>
    <font>
      <sz val="11"/>
      <name val="Calibri"/>
      <family val="2"/>
    </font>
    <font>
      <b/>
      <sz val="10"/>
      <name val="Segoe UI"/>
      <family val="2"/>
    </font>
    <font>
      <sz val="11"/>
      <color rgb="FFFF0000"/>
      <name val="Calibri"/>
      <family val="2"/>
      <scheme val="minor"/>
    </font>
    <font>
      <sz val="10"/>
      <color rgb="FF000000"/>
      <name val="Arial"/>
      <family val="2"/>
    </font>
    <font>
      <b/>
      <sz val="10"/>
      <color rgb="FF1F3864"/>
      <name val="Segoe UI"/>
      <family val="2"/>
    </font>
    <font>
      <sz val="8"/>
      <color rgb="FF000000"/>
      <name val="Arial"/>
    </font>
    <font>
      <b/>
      <sz val="10"/>
      <color indexed="8"/>
      <name val="Segoe UI"/>
      <family val="2"/>
    </font>
  </fonts>
  <fills count="6">
    <fill>
      <patternFill patternType="none"/>
    </fill>
    <fill>
      <patternFill patternType="gray125"/>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style="thin">
        <color theme="4"/>
      </top>
      <bottom/>
      <diagonal/>
    </border>
    <border>
      <left style="thin">
        <color theme="4"/>
      </left>
      <right/>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thin">
        <color rgb="FF4F81BD"/>
      </top>
      <bottom/>
      <diagonal/>
    </border>
    <border>
      <left/>
      <right style="thin">
        <color rgb="FF4F81BD"/>
      </right>
      <top style="thin">
        <color rgb="FF4F81BD"/>
      </top>
      <bottom/>
      <diagonal/>
    </border>
    <border>
      <left/>
      <right/>
      <top style="thin">
        <color rgb="FF4F81BD"/>
      </top>
      <bottom style="thin">
        <color rgb="FF4F81BD"/>
      </bottom>
      <diagonal/>
    </border>
    <border>
      <left/>
      <right style="thin">
        <color rgb="FF4F81BD"/>
      </right>
      <top style="thin">
        <color rgb="FF4F81BD"/>
      </top>
      <bottom style="thin">
        <color rgb="FF4F81BD"/>
      </bottom>
      <diagonal/>
    </border>
    <border>
      <left/>
      <right/>
      <top/>
      <bottom style="thin">
        <color theme="4"/>
      </bottom>
      <diagonal/>
    </border>
    <border>
      <left/>
      <right style="thin">
        <color indexed="64"/>
      </right>
      <top/>
      <bottom style="thin">
        <color theme="4"/>
      </bottom>
      <diagonal/>
    </border>
    <border>
      <left/>
      <right style="thin">
        <color indexed="64"/>
      </right>
      <top/>
      <bottom/>
      <diagonal/>
    </border>
    <border>
      <left/>
      <right style="thin">
        <color theme="4"/>
      </right>
      <top/>
      <bottom style="thin">
        <color theme="4"/>
      </bottom>
      <diagonal/>
    </border>
    <border>
      <left style="thin">
        <color theme="4"/>
      </left>
      <right style="thin">
        <color theme="4"/>
      </right>
      <top style="thin">
        <color theme="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style="thin">
        <color theme="4"/>
      </right>
      <top/>
      <bottom/>
      <diagonal/>
    </border>
    <border>
      <left style="thin">
        <color indexed="64"/>
      </left>
      <right style="thin">
        <color theme="4"/>
      </right>
      <top style="thin">
        <color theme="4"/>
      </top>
      <bottom/>
      <diagonal/>
    </border>
    <border>
      <left style="thin">
        <color indexed="64"/>
      </left>
      <right style="thin">
        <color theme="4"/>
      </right>
      <top/>
      <bottom/>
      <diagonal/>
    </border>
    <border>
      <left style="thin">
        <color indexed="64"/>
      </left>
      <right style="thin">
        <color theme="4"/>
      </right>
      <top/>
      <bottom style="thin">
        <color theme="4"/>
      </bottom>
      <diagonal/>
    </border>
    <border>
      <left style="thin">
        <color theme="4"/>
      </left>
      <right style="thin">
        <color theme="4"/>
      </right>
      <top style="thin">
        <color theme="4"/>
      </top>
      <bottom style="thin">
        <color theme="4"/>
      </bottom>
      <diagonal/>
    </border>
    <border>
      <left style="thin">
        <color theme="4"/>
      </left>
      <right/>
      <top/>
      <bottom style="thin">
        <color theme="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indexed="64"/>
      </left>
      <right/>
      <top style="thin">
        <color indexed="64"/>
      </top>
      <bottom style="thin">
        <color theme="4"/>
      </bottom>
      <diagonal/>
    </border>
    <border>
      <left/>
      <right style="thin">
        <color indexed="64"/>
      </right>
      <top style="thin">
        <color theme="4"/>
      </top>
      <bottom/>
      <diagonal/>
    </border>
    <border>
      <left/>
      <right style="thin">
        <color indexed="64"/>
      </right>
      <top style="thin">
        <color theme="4"/>
      </top>
      <bottom style="thin">
        <color theme="4"/>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right/>
      <top/>
      <bottom style="thin">
        <color indexed="64"/>
      </bottom>
      <diagonal/>
    </border>
    <border>
      <left style="thin">
        <color indexed="64"/>
      </left>
      <right style="thin">
        <color theme="4"/>
      </right>
      <top/>
      <bottom style="thin">
        <color indexed="64"/>
      </bottom>
      <diagonal/>
    </border>
    <border>
      <left style="thin">
        <color theme="4"/>
      </left>
      <right style="thin">
        <color theme="4"/>
      </right>
      <top style="thin">
        <color theme="4"/>
      </top>
      <bottom style="thin">
        <color indexed="64"/>
      </bottom>
      <diagonal/>
    </border>
  </borders>
  <cellStyleXfs count="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cellStyleXfs>
  <cellXfs count="274">
    <xf numFmtId="0" fontId="0" fillId="0" borderId="0" xfId="0"/>
    <xf numFmtId="9" fontId="0" fillId="0" borderId="0" xfId="0" applyNumberFormat="1"/>
    <xf numFmtId="9" fontId="0" fillId="0" borderId="0" xfId="1" applyFont="1"/>
    <xf numFmtId="0" fontId="2" fillId="0" borderId="0" xfId="2"/>
    <xf numFmtId="164" fontId="0" fillId="0" borderId="0" xfId="0" applyNumberFormat="1"/>
    <xf numFmtId="165" fontId="0" fillId="0" borderId="0" xfId="0" applyNumberFormat="1"/>
    <xf numFmtId="0" fontId="0" fillId="0" borderId="0" xfId="0" applyAlignment="1">
      <alignment wrapText="1"/>
    </xf>
    <xf numFmtId="1" fontId="0" fillId="0" borderId="0" xfId="0" applyNumberFormat="1"/>
    <xf numFmtId="0" fontId="3" fillId="0" borderId="0" xfId="3"/>
    <xf numFmtId="0" fontId="0" fillId="0" borderId="0" xfId="0" applyFont="1"/>
    <xf numFmtId="0" fontId="0" fillId="0" borderId="0" xfId="0" applyAlignment="1">
      <alignment horizontal="right"/>
    </xf>
    <xf numFmtId="165" fontId="0" fillId="0" borderId="0" xfId="0" applyNumberFormat="1" applyAlignment="1">
      <alignment horizontal="right"/>
    </xf>
    <xf numFmtId="0" fontId="0" fillId="0" borderId="0" xfId="0" applyAlignment="1">
      <alignment horizontal="right" wrapText="1"/>
    </xf>
    <xf numFmtId="9" fontId="0" fillId="0" borderId="0" xfId="0" applyNumberFormat="1" applyAlignment="1">
      <alignment horizontal="right"/>
    </xf>
    <xf numFmtId="0" fontId="4" fillId="0" borderId="0" xfId="0" applyFont="1"/>
    <xf numFmtId="0" fontId="0" fillId="0" borderId="0" xfId="0" applyAlignment="1">
      <alignment horizontal="left"/>
    </xf>
    <xf numFmtId="0" fontId="0" fillId="0" borderId="0" xfId="0" applyAlignment="1"/>
    <xf numFmtId="0" fontId="5" fillId="0" borderId="1" xfId="4"/>
    <xf numFmtId="0" fontId="6" fillId="0" borderId="2" xfId="5"/>
    <xf numFmtId="0" fontId="3" fillId="0" borderId="0" xfId="3" applyAlignment="1">
      <alignment wrapText="1"/>
    </xf>
    <xf numFmtId="0" fontId="0" fillId="0" borderId="3" xfId="0" applyFont="1" applyBorder="1"/>
    <xf numFmtId="0" fontId="0" fillId="0" borderId="0" xfId="0" applyAlignment="1">
      <alignment horizontal="center"/>
    </xf>
    <xf numFmtId="9" fontId="1" fillId="0" borderId="0" xfId="1" applyFont="1"/>
    <xf numFmtId="9" fontId="0" fillId="0" borderId="3" xfId="0" applyNumberFormat="1" applyFont="1" applyBorder="1"/>
    <xf numFmtId="0" fontId="0" fillId="0" borderId="0" xfId="0" applyFill="1"/>
    <xf numFmtId="0" fontId="0" fillId="0" borderId="0" xfId="0" applyBorder="1"/>
    <xf numFmtId="9" fontId="0" fillId="0" borderId="0" xfId="0" applyNumberFormat="1" applyFont="1" applyBorder="1"/>
    <xf numFmtId="0" fontId="0" fillId="0" borderId="4" xfId="0" applyFont="1" applyFill="1" applyBorder="1"/>
    <xf numFmtId="0" fontId="0" fillId="0" borderId="0" xfId="0" applyFont="1" applyFill="1" applyBorder="1"/>
    <xf numFmtId="0" fontId="7" fillId="2" borderId="0" xfId="0" applyFont="1" applyFill="1" applyBorder="1"/>
    <xf numFmtId="0" fontId="7" fillId="2" borderId="0" xfId="0" applyFont="1" applyFill="1" applyBorder="1" applyAlignment="1">
      <alignment horizontal="right"/>
    </xf>
    <xf numFmtId="1" fontId="0" fillId="0" borderId="0" xfId="0" applyNumberFormat="1" applyAlignment="1">
      <alignment horizontal="right"/>
    </xf>
    <xf numFmtId="165" fontId="0" fillId="0" borderId="0" xfId="1" applyNumberFormat="1" applyFont="1"/>
    <xf numFmtId="0" fontId="4" fillId="0" borderId="0" xfId="0" applyFont="1" applyFill="1"/>
    <xf numFmtId="9" fontId="4" fillId="0" borderId="0" xfId="0" applyNumberFormat="1" applyFont="1"/>
    <xf numFmtId="9" fontId="0" fillId="0" borderId="0" xfId="1" applyFont="1" applyAlignment="1">
      <alignment horizontal="right"/>
    </xf>
    <xf numFmtId="9" fontId="0" fillId="0" borderId="0" xfId="0" applyNumberFormat="1" applyAlignment="1">
      <alignment horizontal="right" wrapText="1"/>
    </xf>
    <xf numFmtId="9" fontId="0" fillId="0" borderId="0" xfId="0" applyNumberFormat="1" applyAlignment="1">
      <alignment horizontal="left"/>
    </xf>
    <xf numFmtId="9" fontId="14" fillId="0" borderId="0" xfId="1" applyFont="1"/>
    <xf numFmtId="9" fontId="14" fillId="0" borderId="0" xfId="1" applyFont="1" applyFill="1"/>
    <xf numFmtId="9" fontId="15" fillId="0" borderId="0" xfId="7" applyNumberFormat="1" applyFont="1" applyFill="1"/>
    <xf numFmtId="9" fontId="15" fillId="0" borderId="0" xfId="6" applyNumberFormat="1" applyFont="1" applyFill="1"/>
    <xf numFmtId="9" fontId="15" fillId="0" borderId="0" xfId="8" applyNumberFormat="1" applyFont="1" applyFill="1"/>
    <xf numFmtId="0" fontId="0" fillId="0" borderId="0" xfId="0" applyBorder="1" applyAlignment="1">
      <alignment horizontal="left"/>
    </xf>
    <xf numFmtId="1" fontId="0" fillId="0" borderId="0" xfId="0" applyNumberFormat="1" applyBorder="1"/>
    <xf numFmtId="0" fontId="16" fillId="0" borderId="0" xfId="0" applyFont="1" applyFill="1" applyBorder="1" applyAlignment="1">
      <alignment horizontal="left"/>
    </xf>
    <xf numFmtId="0" fontId="16" fillId="0" borderId="0" xfId="0" applyFont="1" applyFill="1" applyBorder="1"/>
    <xf numFmtId="9" fontId="16" fillId="0" borderId="0" xfId="0" applyNumberFormat="1" applyFont="1" applyFill="1" applyBorder="1"/>
    <xf numFmtId="0" fontId="0" fillId="0" borderId="0" xfId="0" applyNumberFormat="1" applyAlignment="1">
      <alignment horizontal="right"/>
    </xf>
    <xf numFmtId="1" fontId="16" fillId="0" borderId="0" xfId="0" applyNumberFormat="1" applyFont="1" applyFill="1" applyBorder="1"/>
    <xf numFmtId="9" fontId="16" fillId="0" borderId="0" xfId="0" applyNumberFormat="1" applyFont="1" applyFill="1"/>
    <xf numFmtId="9" fontId="15" fillId="0" borderId="0" xfId="6" applyNumberFormat="1" applyFont="1" applyFill="1" applyBorder="1"/>
    <xf numFmtId="9" fontId="15" fillId="0" borderId="0" xfId="8" applyNumberFormat="1" applyFont="1" applyFill="1" applyBorder="1"/>
    <xf numFmtId="9" fontId="15" fillId="0" borderId="0" xfId="7" applyNumberFormat="1" applyFont="1" applyFill="1" applyBorder="1"/>
    <xf numFmtId="9" fontId="15" fillId="0" borderId="0" xfId="0" applyNumberFormat="1" applyFont="1" applyBorder="1"/>
    <xf numFmtId="9" fontId="15" fillId="0" borderId="0" xfId="6" applyNumberFormat="1" applyFont="1" applyFill="1" applyBorder="1" applyAlignment="1">
      <alignment horizontal="center"/>
    </xf>
    <xf numFmtId="9" fontId="15" fillId="0" borderId="0" xfId="8" applyNumberFormat="1" applyFont="1" applyFill="1" applyBorder="1" applyAlignment="1">
      <alignment horizontal="center"/>
    </xf>
    <xf numFmtId="9" fontId="15" fillId="0" borderId="0" xfId="7" applyNumberFormat="1" applyFont="1" applyFill="1" applyBorder="1" applyAlignment="1">
      <alignment horizontal="center"/>
    </xf>
    <xf numFmtId="0" fontId="0" fillId="0" borderId="0" xfId="0" applyBorder="1" applyAlignment="1">
      <alignment horizontal="center"/>
    </xf>
    <xf numFmtId="9" fontId="17" fillId="0" borderId="0" xfId="7" applyNumberFormat="1" applyFont="1" applyFill="1" applyBorder="1"/>
    <xf numFmtId="9" fontId="15" fillId="0" borderId="0" xfId="0" applyNumberFormat="1" applyFont="1" applyFill="1"/>
    <xf numFmtId="9" fontId="18" fillId="0" borderId="0" xfId="6" applyNumberFormat="1" applyFont="1" applyFill="1" applyBorder="1"/>
    <xf numFmtId="0" fontId="13" fillId="0" borderId="0" xfId="0" applyFont="1" applyFill="1" applyBorder="1" applyAlignment="1">
      <alignment horizontal="right"/>
    </xf>
    <xf numFmtId="165" fontId="15" fillId="0" borderId="0" xfId="0" applyNumberFormat="1" applyFont="1" applyFill="1" applyBorder="1"/>
    <xf numFmtId="165" fontId="15" fillId="0" borderId="0" xfId="8" applyNumberFormat="1" applyFont="1" applyFill="1" applyBorder="1" applyAlignment="1">
      <alignment horizontal="right"/>
    </xf>
    <xf numFmtId="165" fontId="15" fillId="0" borderId="0" xfId="6" applyNumberFormat="1" applyFont="1" applyFill="1" applyBorder="1" applyAlignment="1">
      <alignment horizontal="right"/>
    </xf>
    <xf numFmtId="9" fontId="15" fillId="0" borderId="0" xfId="0" applyNumberFormat="1" applyFont="1" applyFill="1" applyBorder="1"/>
    <xf numFmtId="0" fontId="15" fillId="0" borderId="0" xfId="0" applyFont="1" applyFill="1" applyBorder="1"/>
    <xf numFmtId="0" fontId="0" fillId="0" borderId="5" xfId="0" applyFont="1" applyBorder="1"/>
    <xf numFmtId="0" fontId="0" fillId="0" borderId="7" xfId="0" applyFont="1" applyBorder="1"/>
    <xf numFmtId="0" fontId="7" fillId="2" borderId="5" xfId="0" applyFont="1" applyFill="1" applyBorder="1"/>
    <xf numFmtId="0" fontId="7" fillId="2" borderId="3" xfId="0" applyFont="1" applyFill="1" applyBorder="1" applyAlignment="1">
      <alignment horizontal="right"/>
    </xf>
    <xf numFmtId="0" fontId="7" fillId="2" borderId="6" xfId="0" applyFont="1" applyFill="1" applyBorder="1" applyAlignment="1">
      <alignment horizontal="right"/>
    </xf>
    <xf numFmtId="9" fontId="15" fillId="0" borderId="6" xfId="8" applyNumberFormat="1" applyFont="1" applyFill="1" applyBorder="1"/>
    <xf numFmtId="9" fontId="15" fillId="0" borderId="9" xfId="8" applyNumberFormat="1" applyFont="1" applyFill="1" applyBorder="1"/>
    <xf numFmtId="165" fontId="16" fillId="0" borderId="0" xfId="1" applyNumberFormat="1" applyFont="1" applyFill="1" applyBorder="1"/>
    <xf numFmtId="9" fontId="15" fillId="0" borderId="3" xfId="6" applyNumberFormat="1" applyFont="1" applyFill="1" applyBorder="1"/>
    <xf numFmtId="9" fontId="16" fillId="0" borderId="10" xfId="0" applyNumberFormat="1" applyFont="1" applyFill="1" applyBorder="1"/>
    <xf numFmtId="9" fontId="16" fillId="0" borderId="11" xfId="0" applyNumberFormat="1" applyFont="1" applyFill="1" applyBorder="1"/>
    <xf numFmtId="9" fontId="16" fillId="0" borderId="12" xfId="0" applyNumberFormat="1" applyFont="1" applyFill="1" applyBorder="1"/>
    <xf numFmtId="9" fontId="16" fillId="0" borderId="13" xfId="0" applyNumberFormat="1" applyFont="1" applyFill="1" applyBorder="1"/>
    <xf numFmtId="9" fontId="15" fillId="0" borderId="3" xfId="8" applyNumberFormat="1" applyFont="1" applyFill="1" applyBorder="1"/>
    <xf numFmtId="9" fontId="15" fillId="0" borderId="6" xfId="6" applyNumberFormat="1" applyFont="1" applyFill="1" applyBorder="1"/>
    <xf numFmtId="9" fontId="15" fillId="0" borderId="8" xfId="8" applyNumberFormat="1" applyFont="1" applyFill="1" applyBorder="1"/>
    <xf numFmtId="9" fontId="0" fillId="0" borderId="0" xfId="0" applyNumberFormat="1" applyBorder="1"/>
    <xf numFmtId="9" fontId="0" fillId="0" borderId="0" xfId="1" applyNumberFormat="1" applyFont="1"/>
    <xf numFmtId="0" fontId="19" fillId="0" borderId="0" xfId="0" applyFont="1" applyAlignment="1">
      <alignment vertical="center"/>
    </xf>
    <xf numFmtId="9" fontId="0" fillId="0" borderId="0" xfId="1" applyNumberFormat="1" applyFont="1" applyAlignment="1">
      <alignment horizontal="center"/>
    </xf>
    <xf numFmtId="0" fontId="7" fillId="2" borderId="3" xfId="0" applyFont="1" applyFill="1" applyBorder="1" applyAlignment="1">
      <alignment horizontal="center"/>
    </xf>
    <xf numFmtId="0" fontId="7" fillId="2" borderId="6" xfId="0" applyFont="1" applyFill="1" applyBorder="1" applyAlignment="1">
      <alignment horizontal="center"/>
    </xf>
    <xf numFmtId="9" fontId="16" fillId="0" borderId="0" xfId="1" applyFont="1" applyFill="1" applyBorder="1"/>
    <xf numFmtId="0" fontId="7" fillId="2" borderId="5" xfId="0" applyFont="1" applyFill="1" applyBorder="1" applyAlignment="1">
      <alignment horizontal="center"/>
    </xf>
    <xf numFmtId="9" fontId="0" fillId="0" borderId="8" xfId="0" applyNumberFormat="1" applyFont="1" applyBorder="1"/>
    <xf numFmtId="9" fontId="0" fillId="0" borderId="9" xfId="0" applyNumberFormat="1" applyFont="1" applyBorder="1"/>
    <xf numFmtId="0" fontId="0" fillId="0" borderId="14" xfId="0" applyBorder="1"/>
    <xf numFmtId="0" fontId="0" fillId="0" borderId="0" xfId="0" applyFont="1" applyAlignment="1">
      <alignment horizontal="left"/>
    </xf>
    <xf numFmtId="9" fontId="21" fillId="0" borderId="0" xfId="0" applyNumberFormat="1" applyFont="1" applyBorder="1" applyAlignment="1">
      <alignment vertical="center"/>
    </xf>
    <xf numFmtId="0" fontId="14" fillId="0" borderId="0" xfId="0" applyFont="1" applyAlignment="1">
      <alignment horizontal="left"/>
    </xf>
    <xf numFmtId="9" fontId="0" fillId="0" borderId="14" xfId="0" applyNumberFormat="1" applyBorder="1"/>
    <xf numFmtId="9" fontId="0" fillId="0" borderId="14" xfId="0" applyNumberFormat="1" applyFont="1" applyBorder="1"/>
    <xf numFmtId="9" fontId="0" fillId="0" borderId="15" xfId="0" applyNumberFormat="1" applyFont="1" applyBorder="1"/>
    <xf numFmtId="9" fontId="0" fillId="0" borderId="16" xfId="0" applyNumberFormat="1" applyFont="1" applyBorder="1"/>
    <xf numFmtId="9" fontId="0" fillId="0" borderId="17" xfId="0" applyNumberFormat="1" applyFont="1" applyBorder="1"/>
    <xf numFmtId="0" fontId="8" fillId="0" borderId="0" xfId="0" applyFont="1" applyAlignment="1">
      <alignment horizontal="right"/>
    </xf>
    <xf numFmtId="9" fontId="8" fillId="0" borderId="0" xfId="0" applyNumberFormat="1" applyFont="1"/>
    <xf numFmtId="0" fontId="20" fillId="0" borderId="0" xfId="0" applyFont="1"/>
    <xf numFmtId="0" fontId="8" fillId="0" borderId="0" xfId="0" applyFont="1" applyAlignment="1">
      <alignment horizontal="left"/>
    </xf>
    <xf numFmtId="9" fontId="0" fillId="0" borderId="0" xfId="0" applyNumberFormat="1" applyFill="1"/>
    <xf numFmtId="0" fontId="0" fillId="0" borderId="8" xfId="0" applyFont="1" applyBorder="1"/>
    <xf numFmtId="9" fontId="0" fillId="0" borderId="3" xfId="1" applyFont="1" applyBorder="1" applyAlignment="1">
      <alignment horizontal="center"/>
    </xf>
    <xf numFmtId="9" fontId="0" fillId="0" borderId="8" xfId="1" applyFont="1" applyBorder="1" applyAlignment="1">
      <alignment horizontal="center"/>
    </xf>
    <xf numFmtId="0" fontId="7" fillId="2" borderId="18" xfId="0" applyFont="1" applyFill="1" applyBorder="1" applyAlignment="1">
      <alignment horizontal="center"/>
    </xf>
    <xf numFmtId="9" fontId="0" fillId="0" borderId="6" xfId="0" applyNumberFormat="1" applyFont="1" applyBorder="1" applyAlignment="1">
      <alignment horizontal="center"/>
    </xf>
    <xf numFmtId="9" fontId="0" fillId="0" borderId="9" xfId="0" applyNumberFormat="1" applyFont="1" applyBorder="1" applyAlignment="1">
      <alignment horizontal="center"/>
    </xf>
    <xf numFmtId="0" fontId="7" fillId="2" borderId="19" xfId="0" applyFont="1" applyFill="1" applyBorder="1"/>
    <xf numFmtId="0" fontId="7" fillId="2" borderId="20" xfId="0" applyFont="1" applyFill="1" applyBorder="1" applyAlignment="1">
      <alignment horizontal="center"/>
    </xf>
    <xf numFmtId="9" fontId="0" fillId="0" borderId="6" xfId="0" applyNumberFormat="1" applyFont="1" applyBorder="1"/>
    <xf numFmtId="0" fontId="22" fillId="0" borderId="0" xfId="0" applyFont="1" applyAlignment="1">
      <alignment vertical="center"/>
    </xf>
    <xf numFmtId="9" fontId="0" fillId="0" borderId="3" xfId="0" applyNumberFormat="1" applyFont="1" applyBorder="1" applyAlignment="1">
      <alignment horizontal="center"/>
    </xf>
    <xf numFmtId="9" fontId="0" fillId="0" borderId="8" xfId="0" applyNumberFormat="1" applyFont="1" applyBorder="1" applyAlignment="1">
      <alignment horizontal="center"/>
    </xf>
    <xf numFmtId="9" fontId="0" fillId="0" borderId="3" xfId="1" applyFont="1" applyBorder="1" applyAlignment="1">
      <alignment horizontal="left"/>
    </xf>
    <xf numFmtId="9" fontId="0" fillId="0" borderId="8" xfId="1" applyFont="1" applyBorder="1" applyAlignment="1">
      <alignment horizontal="left"/>
    </xf>
    <xf numFmtId="0" fontId="7" fillId="2" borderId="20" xfId="0" applyFont="1" applyFill="1" applyBorder="1" applyAlignment="1">
      <alignment horizontal="left"/>
    </xf>
    <xf numFmtId="0" fontId="7" fillId="2" borderId="21" xfId="0" applyFont="1" applyFill="1" applyBorder="1" applyAlignment="1">
      <alignment horizontal="center"/>
    </xf>
    <xf numFmtId="9" fontId="0" fillId="0" borderId="7" xfId="1" applyFont="1" applyBorder="1" applyAlignment="1">
      <alignment horizontal="left"/>
    </xf>
    <xf numFmtId="9" fontId="0" fillId="0" borderId="5" xfId="1" applyFont="1" applyBorder="1" applyAlignment="1">
      <alignment horizontal="left"/>
    </xf>
    <xf numFmtId="0" fontId="7" fillId="2" borderId="21" xfId="0" applyFont="1" applyFill="1" applyBorder="1" applyAlignment="1">
      <alignment horizontal="left"/>
    </xf>
    <xf numFmtId="165" fontId="0" fillId="0" borderId="3" xfId="0" applyNumberFormat="1" applyFont="1" applyBorder="1"/>
    <xf numFmtId="165" fontId="0" fillId="0" borderId="8" xfId="0" applyNumberFormat="1" applyFont="1" applyBorder="1"/>
    <xf numFmtId="165" fontId="0" fillId="0" borderId="6" xfId="0" applyNumberFormat="1" applyFont="1" applyBorder="1"/>
    <xf numFmtId="165" fontId="0" fillId="0" borderId="9" xfId="0" applyNumberFormat="1" applyFont="1" applyBorder="1"/>
    <xf numFmtId="165" fontId="0" fillId="0" borderId="3" xfId="0" applyNumberFormat="1" applyFont="1" applyBorder="1" applyAlignment="1">
      <alignment horizontal="center"/>
    </xf>
    <xf numFmtId="165" fontId="0" fillId="0" borderId="6" xfId="0" applyNumberFormat="1" applyFont="1" applyBorder="1" applyAlignment="1">
      <alignment horizontal="center"/>
    </xf>
    <xf numFmtId="165" fontId="0" fillId="0" borderId="8" xfId="0" applyNumberFormat="1" applyFont="1" applyBorder="1" applyAlignment="1">
      <alignment horizontal="center"/>
    </xf>
    <xf numFmtId="165" fontId="0" fillId="0" borderId="9" xfId="0" applyNumberFormat="1" applyFont="1" applyBorder="1" applyAlignment="1">
      <alignment horizontal="center"/>
    </xf>
    <xf numFmtId="0" fontId="0" fillId="0" borderId="5" xfId="0" applyFont="1" applyBorder="1" applyAlignment="1">
      <alignment horizontal="left"/>
    </xf>
    <xf numFmtId="0" fontId="0" fillId="0" borderId="7" xfId="0" applyFont="1" applyBorder="1" applyAlignment="1">
      <alignment horizontal="left"/>
    </xf>
    <xf numFmtId="0" fontId="0" fillId="0" borderId="3" xfId="1" applyNumberFormat="1" applyFont="1" applyBorder="1" applyAlignment="1">
      <alignment horizontal="left"/>
    </xf>
    <xf numFmtId="0" fontId="0" fillId="0" borderId="8" xfId="1" applyNumberFormat="1" applyFont="1" applyBorder="1" applyAlignment="1">
      <alignment horizontal="left"/>
    </xf>
    <xf numFmtId="0" fontId="0" fillId="0" borderId="3" xfId="1" applyNumberFormat="1" applyFont="1" applyBorder="1" applyAlignment="1">
      <alignment horizontal="center"/>
    </xf>
    <xf numFmtId="0" fontId="0" fillId="0" borderId="8" xfId="1" applyNumberFormat="1" applyFont="1" applyBorder="1" applyAlignment="1">
      <alignment horizontal="center"/>
    </xf>
    <xf numFmtId="0" fontId="0" fillId="0" borderId="3" xfId="0" applyFont="1" applyBorder="1" applyAlignment="1">
      <alignment horizontal="center"/>
    </xf>
    <xf numFmtId="0" fontId="0" fillId="0" borderId="8" xfId="0" applyFont="1" applyBorder="1" applyAlignment="1">
      <alignment horizontal="center"/>
    </xf>
    <xf numFmtId="0" fontId="0" fillId="0" borderId="7" xfId="1" applyNumberFormat="1" applyFont="1" applyBorder="1" applyAlignment="1">
      <alignment horizontal="center"/>
    </xf>
    <xf numFmtId="0" fontId="7" fillId="2" borderId="21" xfId="0" applyFont="1" applyFill="1" applyBorder="1"/>
    <xf numFmtId="0" fontId="0" fillId="0" borderId="3" xfId="0" applyFont="1" applyBorder="1" applyAlignment="1">
      <alignment horizontal="left"/>
    </xf>
    <xf numFmtId="0" fontId="0" fillId="0" borderId="8" xfId="0" applyFont="1" applyBorder="1" applyAlignment="1">
      <alignment horizontal="left"/>
    </xf>
    <xf numFmtId="0" fontId="0" fillId="0" borderId="6" xfId="0" applyFont="1" applyBorder="1" applyAlignment="1">
      <alignment horizontal="center"/>
    </xf>
    <xf numFmtId="0" fontId="0" fillId="0" borderId="9" xfId="0" applyFont="1" applyBorder="1" applyAlignment="1">
      <alignment horizontal="center"/>
    </xf>
    <xf numFmtId="0" fontId="7" fillId="2" borderId="3" xfId="0" applyFont="1" applyFill="1" applyBorder="1" applyAlignment="1">
      <alignment horizontal="left"/>
    </xf>
    <xf numFmtId="9" fontId="0" fillId="0" borderId="3" xfId="0" applyNumberFormat="1" applyFont="1" applyBorder="1" applyAlignment="1">
      <alignment horizontal="right"/>
    </xf>
    <xf numFmtId="0" fontId="0" fillId="0" borderId="0" xfId="0" applyFont="1" applyBorder="1"/>
    <xf numFmtId="9" fontId="15" fillId="0" borderId="3" xfId="8" applyNumberFormat="1" applyFont="1" applyFill="1" applyBorder="1" applyAlignment="1">
      <alignment horizontal="center"/>
    </xf>
    <xf numFmtId="9" fontId="15" fillId="0" borderId="3" xfId="6" applyNumberFormat="1" applyFont="1" applyFill="1" applyBorder="1" applyAlignment="1">
      <alignment horizontal="center"/>
    </xf>
    <xf numFmtId="9" fontId="15" fillId="0" borderId="8" xfId="6" applyNumberFormat="1" applyFont="1" applyFill="1" applyBorder="1" applyAlignment="1">
      <alignment horizontal="center"/>
    </xf>
    <xf numFmtId="9" fontId="15" fillId="0" borderId="8" xfId="8" applyNumberFormat="1" applyFont="1" applyFill="1" applyBorder="1" applyAlignment="1">
      <alignment horizontal="center"/>
    </xf>
    <xf numFmtId="0" fontId="0" fillId="0" borderId="14" xfId="0" applyBorder="1" applyAlignment="1"/>
    <xf numFmtId="165" fontId="0" fillId="0" borderId="0" xfId="0" applyNumberFormat="1" applyFont="1" applyBorder="1"/>
    <xf numFmtId="165" fontId="0" fillId="0" borderId="0" xfId="1" applyNumberFormat="1" applyFont="1" applyBorder="1"/>
    <xf numFmtId="165" fontId="0" fillId="0" borderId="3" xfId="1" applyNumberFormat="1" applyFont="1" applyBorder="1" applyAlignment="1">
      <alignment horizontal="center"/>
    </xf>
    <xf numFmtId="165" fontId="0" fillId="0" borderId="6" xfId="1" applyNumberFormat="1" applyFont="1" applyBorder="1" applyAlignment="1">
      <alignment horizontal="center"/>
    </xf>
    <xf numFmtId="165" fontId="0" fillId="0" borderId="8" xfId="1" applyNumberFormat="1" applyFont="1" applyBorder="1" applyAlignment="1">
      <alignment horizontal="center"/>
    </xf>
    <xf numFmtId="165" fontId="0" fillId="0" borderId="9" xfId="1" applyNumberFormat="1" applyFont="1" applyBorder="1" applyAlignment="1">
      <alignment horizontal="center"/>
    </xf>
    <xf numFmtId="0" fontId="7" fillId="2" borderId="5" xfId="0" applyFont="1" applyFill="1" applyBorder="1" applyAlignment="1">
      <alignment horizontal="left"/>
    </xf>
    <xf numFmtId="9" fontId="15" fillId="0" borderId="30" xfId="1" applyFont="1" applyBorder="1" applyAlignment="1">
      <alignment horizontal="left"/>
    </xf>
    <xf numFmtId="165" fontId="15" fillId="0" borderId="14" xfId="1" applyNumberFormat="1" applyFont="1" applyBorder="1" applyAlignment="1">
      <alignment horizontal="center"/>
    </xf>
    <xf numFmtId="165" fontId="15" fillId="0" borderId="17" xfId="1" applyNumberFormat="1" applyFont="1" applyBorder="1" applyAlignment="1">
      <alignment horizontal="center"/>
    </xf>
    <xf numFmtId="1" fontId="0" fillId="0" borderId="3" xfId="0" applyNumberFormat="1" applyFont="1" applyBorder="1" applyAlignment="1">
      <alignment horizontal="center"/>
    </xf>
    <xf numFmtId="1" fontId="0" fillId="0" borderId="8" xfId="0" applyNumberFormat="1" applyFont="1" applyBorder="1" applyAlignment="1">
      <alignment horizontal="center"/>
    </xf>
    <xf numFmtId="1" fontId="0" fillId="0" borderId="6" xfId="0" applyNumberFormat="1" applyFont="1" applyBorder="1" applyAlignment="1">
      <alignment horizontal="center"/>
    </xf>
    <xf numFmtId="1" fontId="0" fillId="0" borderId="9" xfId="0" applyNumberFormat="1" applyFont="1" applyBorder="1" applyAlignment="1">
      <alignment horizontal="center"/>
    </xf>
    <xf numFmtId="0" fontId="19" fillId="0" borderId="0" xfId="0" applyFont="1" applyFill="1" applyAlignment="1">
      <alignment vertical="center"/>
    </xf>
    <xf numFmtId="0" fontId="7" fillId="0" borderId="3" xfId="0" applyFont="1" applyFill="1" applyBorder="1" applyAlignment="1">
      <alignment horizontal="right"/>
    </xf>
    <xf numFmtId="0" fontId="18" fillId="0" borderId="0" xfId="0" applyFont="1"/>
    <xf numFmtId="0" fontId="0" fillId="0" borderId="0" xfId="0" applyAlignment="1">
      <alignment horizontal="center"/>
    </xf>
    <xf numFmtId="0" fontId="23" fillId="0" borderId="0" xfId="0" applyFont="1" applyFill="1" applyBorder="1" applyAlignment="1">
      <alignment horizontal="center"/>
    </xf>
    <xf numFmtId="9" fontId="0" fillId="0" borderId="0" xfId="1" applyFont="1" applyFill="1"/>
    <xf numFmtId="0" fontId="0" fillId="0" borderId="33" xfId="0" applyFont="1" applyBorder="1" applyAlignment="1">
      <alignment horizontal="left"/>
    </xf>
    <xf numFmtId="9" fontId="0" fillId="0" borderId="31" xfId="0" applyNumberFormat="1" applyFont="1" applyBorder="1" applyAlignment="1">
      <alignment horizontal="center"/>
    </xf>
    <xf numFmtId="9" fontId="0" fillId="0" borderId="32" xfId="0" applyNumberFormat="1" applyFont="1" applyBorder="1" applyAlignment="1">
      <alignment horizontal="center"/>
    </xf>
    <xf numFmtId="9" fontId="0" fillId="0" borderId="34" xfId="0" applyNumberFormat="1" applyFont="1" applyBorder="1" applyAlignment="1">
      <alignment horizontal="center"/>
    </xf>
    <xf numFmtId="9" fontId="0" fillId="0" borderId="35" xfId="0" applyNumberFormat="1" applyFont="1" applyBorder="1" applyAlignment="1">
      <alignment horizontal="center"/>
    </xf>
    <xf numFmtId="9" fontId="0" fillId="0" borderId="0" xfId="0" applyNumberFormat="1" applyAlignment="1">
      <alignment horizontal="center"/>
    </xf>
    <xf numFmtId="0" fontId="7" fillId="2" borderId="31" xfId="0" applyFont="1" applyFill="1" applyBorder="1" applyAlignment="1">
      <alignment horizontal="center"/>
    </xf>
    <xf numFmtId="9" fontId="0" fillId="0" borderId="31" xfId="1" applyFont="1" applyBorder="1" applyAlignment="1">
      <alignment horizontal="center"/>
    </xf>
    <xf numFmtId="9" fontId="0" fillId="0" borderId="32" xfId="1" applyFont="1" applyBorder="1" applyAlignment="1">
      <alignment horizontal="center"/>
    </xf>
    <xf numFmtId="9" fontId="0" fillId="0" borderId="35" xfId="1" applyFont="1" applyBorder="1" applyAlignment="1">
      <alignment horizontal="center"/>
    </xf>
    <xf numFmtId="0" fontId="4" fillId="0" borderId="5" xfId="0" applyFont="1" applyBorder="1"/>
    <xf numFmtId="9" fontId="0" fillId="0" borderId="3" xfId="0" applyNumberFormat="1" applyFont="1" applyBorder="1" applyAlignment="1">
      <alignment horizontal="left"/>
    </xf>
    <xf numFmtId="9" fontId="0" fillId="0" borderId="8" xfId="0" applyNumberFormat="1" applyFont="1" applyBorder="1" applyAlignment="1">
      <alignment horizontal="left"/>
    </xf>
    <xf numFmtId="0" fontId="0" fillId="0" borderId="5" xfId="0" applyFont="1" applyBorder="1" applyAlignment="1">
      <alignment horizontal="left" vertical="center"/>
    </xf>
    <xf numFmtId="0" fontId="0" fillId="0" borderId="27" xfId="0" applyFont="1" applyBorder="1" applyAlignment="1">
      <alignment horizontal="left" vertical="center"/>
    </xf>
    <xf numFmtId="0" fontId="0" fillId="0" borderId="3" xfId="0" applyNumberFormat="1" applyFont="1" applyBorder="1" applyAlignment="1">
      <alignment horizontal="left" vertical="center"/>
    </xf>
    <xf numFmtId="0" fontId="0" fillId="0" borderId="14" xfId="0" applyNumberFormat="1" applyFont="1" applyBorder="1" applyAlignment="1">
      <alignment horizontal="left" vertical="center"/>
    </xf>
    <xf numFmtId="9" fontId="0" fillId="0" borderId="6" xfId="1" applyFont="1" applyBorder="1" applyAlignment="1">
      <alignment horizontal="center" vertical="center"/>
    </xf>
    <xf numFmtId="9" fontId="0" fillId="0" borderId="22" xfId="1" applyFont="1" applyBorder="1" applyAlignment="1">
      <alignment horizontal="center" vertical="center"/>
    </xf>
    <xf numFmtId="9" fontId="0" fillId="0" borderId="17" xfId="1" applyFont="1" applyBorder="1" applyAlignment="1">
      <alignment horizontal="center" vertical="center"/>
    </xf>
    <xf numFmtId="0" fontId="0" fillId="0" borderId="26" xfId="0" applyBorder="1" applyAlignment="1">
      <alignment horizontal="center" vertical="center"/>
    </xf>
    <xf numFmtId="0" fontId="0" fillId="0" borderId="6"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17" xfId="0" applyNumberFormat="1" applyFont="1" applyBorder="1" applyAlignment="1">
      <alignment horizontal="center" vertical="center"/>
    </xf>
    <xf numFmtId="9" fontId="0" fillId="0" borderId="3" xfId="1" applyFont="1" applyBorder="1" applyAlignment="1">
      <alignment horizontal="center" vertical="center"/>
    </xf>
    <xf numFmtId="9" fontId="0" fillId="0" borderId="0" xfId="1" applyFont="1" applyBorder="1" applyAlignment="1">
      <alignment horizontal="center" vertical="center"/>
    </xf>
    <xf numFmtId="9" fontId="0" fillId="0" borderId="14" xfId="1" applyFont="1" applyBorder="1" applyAlignment="1">
      <alignment horizontal="center" vertical="center"/>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5" xfId="0" applyFont="1" applyBorder="1" applyAlignment="1">
      <alignment vertical="center"/>
    </xf>
    <xf numFmtId="0" fontId="0" fillId="0" borderId="27" xfId="0" applyFont="1" applyBorder="1" applyAlignment="1">
      <alignment vertical="center"/>
    </xf>
    <xf numFmtId="0" fontId="0" fillId="0" borderId="0" xfId="0" applyAlignment="1">
      <alignment horizontal="center"/>
    </xf>
    <xf numFmtId="0" fontId="7" fillId="2" borderId="0" xfId="0" applyFont="1" applyFill="1" applyBorder="1" applyAlignment="1">
      <alignment horizontal="center"/>
    </xf>
    <xf numFmtId="9" fontId="0" fillId="0" borderId="0" xfId="0" applyNumberFormat="1" applyFont="1" applyFill="1" applyBorder="1" applyAlignment="1">
      <alignment horizontal="center"/>
    </xf>
    <xf numFmtId="0" fontId="7" fillId="0" borderId="0" xfId="0" applyFont="1" applyFill="1" applyBorder="1" applyAlignment="1">
      <alignment horizontal="center"/>
    </xf>
    <xf numFmtId="9" fontId="0" fillId="0" borderId="0" xfId="0" applyNumberFormat="1" applyBorder="1" applyAlignment="1">
      <alignment horizontal="center"/>
    </xf>
    <xf numFmtId="1" fontId="0" fillId="0" borderId="0" xfId="0" applyNumberFormat="1" applyBorder="1" applyAlignment="1">
      <alignment horizontal="center"/>
    </xf>
    <xf numFmtId="9" fontId="0" fillId="0" borderId="14" xfId="0" applyNumberFormat="1" applyFont="1" applyBorder="1" applyAlignment="1">
      <alignment horizontal="center" vertical="center"/>
    </xf>
    <xf numFmtId="9" fontId="0" fillId="0" borderId="0" xfId="0" applyNumberFormat="1" applyFont="1" applyBorder="1" applyAlignment="1">
      <alignment horizontal="center" vertical="center"/>
    </xf>
    <xf numFmtId="9" fontId="0" fillId="0" borderId="3" xfId="0" applyNumberFormat="1" applyFont="1" applyBorder="1" applyAlignment="1">
      <alignment horizontal="center" vertical="center"/>
    </xf>
    <xf numFmtId="1" fontId="0" fillId="0" borderId="9" xfId="0" applyNumberFormat="1" applyBorder="1" applyAlignment="1">
      <alignment horizontal="center"/>
    </xf>
    <xf numFmtId="0" fontId="0" fillId="0" borderId="0" xfId="0" applyFill="1" applyAlignment="1">
      <alignment vertical="center"/>
    </xf>
    <xf numFmtId="0" fontId="0" fillId="0" borderId="18" xfId="0" applyFont="1" applyBorder="1" applyAlignment="1">
      <alignment vertical="center"/>
    </xf>
    <xf numFmtId="0" fontId="0" fillId="0" borderId="28" xfId="0" applyFont="1" applyBorder="1" applyAlignment="1">
      <alignment vertical="center"/>
    </xf>
    <xf numFmtId="0" fontId="7" fillId="2" borderId="6" xfId="0" applyFont="1" applyFill="1" applyBorder="1" applyAlignment="1">
      <alignment horizontal="left"/>
    </xf>
    <xf numFmtId="0" fontId="0" fillId="0" borderId="0" xfId="0" applyAlignment="1">
      <alignment vertical="center"/>
    </xf>
    <xf numFmtId="9" fontId="0" fillId="0" borderId="36" xfId="1" applyFont="1" applyBorder="1" applyAlignment="1">
      <alignment horizontal="center" vertical="center"/>
    </xf>
    <xf numFmtId="0" fontId="0" fillId="0" borderId="37" xfId="0" applyNumberFormat="1" applyFont="1" applyBorder="1" applyAlignment="1">
      <alignment horizontal="center" vertical="center"/>
    </xf>
    <xf numFmtId="0" fontId="0" fillId="0" borderId="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26" xfId="0" applyBorder="1" applyAlignment="1">
      <alignment vertical="center"/>
    </xf>
    <xf numFmtId="0" fontId="0" fillId="0" borderId="29" xfId="0" applyBorder="1" applyAlignment="1">
      <alignment vertical="center"/>
    </xf>
    <xf numFmtId="0" fontId="0" fillId="0" borderId="38" xfId="0" applyBorder="1" applyAlignment="1">
      <alignment horizontal="center" vertical="center"/>
    </xf>
    <xf numFmtId="0" fontId="7" fillId="2" borderId="8" xfId="0" applyFont="1" applyFill="1" applyBorder="1" applyAlignment="1"/>
    <xf numFmtId="0" fontId="7" fillId="2" borderId="9" xfId="0" applyFont="1" applyFill="1" applyBorder="1" applyAlignment="1"/>
    <xf numFmtId="0" fontId="0" fillId="0" borderId="0" xfId="0" applyFill="1" applyAlignment="1"/>
    <xf numFmtId="0" fontId="0" fillId="0" borderId="0" xfId="0" applyFill="1" applyBorder="1"/>
    <xf numFmtId="9" fontId="0" fillId="0" borderId="34" xfId="0" applyNumberFormat="1" applyFont="1" applyBorder="1" applyAlignment="1">
      <alignment horizontal="left"/>
    </xf>
    <xf numFmtId="9" fontId="0" fillId="0" borderId="0" xfId="0" applyNumberFormat="1" applyFont="1" applyBorder="1" applyAlignment="1">
      <alignment horizontal="left"/>
    </xf>
    <xf numFmtId="9" fontId="0" fillId="0" borderId="0" xfId="0" applyNumberFormat="1" applyFont="1" applyBorder="1" applyAlignment="1">
      <alignment horizontal="center"/>
    </xf>
    <xf numFmtId="0" fontId="24" fillId="0" borderId="0" xfId="0" applyFont="1"/>
    <xf numFmtId="9" fontId="0" fillId="0" borderId="32" xfId="0" applyNumberFormat="1" applyFont="1" applyBorder="1"/>
    <xf numFmtId="9" fontId="0" fillId="0" borderId="31" xfId="0" applyNumberFormat="1" applyFont="1" applyBorder="1"/>
    <xf numFmtId="0" fontId="7" fillId="2" borderId="31" xfId="0" applyFont="1" applyFill="1" applyBorder="1" applyAlignment="1">
      <alignment horizontal="right"/>
    </xf>
    <xf numFmtId="9" fontId="0" fillId="0" borderId="31" xfId="0" applyNumberFormat="1" applyFont="1" applyBorder="1" applyAlignment="1">
      <alignment horizontal="right"/>
    </xf>
    <xf numFmtId="9" fontId="7" fillId="2" borderId="5" xfId="1" applyFont="1" applyFill="1" applyBorder="1"/>
    <xf numFmtId="9" fontId="7" fillId="2" borderId="3" xfId="1" applyFont="1" applyFill="1" applyBorder="1" applyAlignment="1">
      <alignment horizontal="right"/>
    </xf>
    <xf numFmtId="165" fontId="15" fillId="0" borderId="0" xfId="8" applyNumberFormat="1" applyFont="1" applyFill="1" applyAlignment="1">
      <alignment horizontal="center"/>
    </xf>
    <xf numFmtId="165" fontId="15" fillId="0" borderId="0" xfId="6" applyNumberFormat="1" applyFont="1" applyFill="1" applyAlignment="1">
      <alignment horizontal="center"/>
    </xf>
    <xf numFmtId="165" fontId="15" fillId="0" borderId="0" xfId="7" applyNumberFormat="1" applyFont="1" applyFill="1" applyAlignment="1">
      <alignment horizontal="center"/>
    </xf>
    <xf numFmtId="0" fontId="15" fillId="0" borderId="18" xfId="8" applyNumberFormat="1" applyFont="1" applyFill="1" applyBorder="1" applyAlignment="1">
      <alignment horizontal="center" vertical="center"/>
    </xf>
    <xf numFmtId="0" fontId="15" fillId="0" borderId="28" xfId="8" applyNumberFormat="1" applyFont="1" applyFill="1" applyBorder="1" applyAlignment="1">
      <alignment horizontal="center" vertical="center"/>
    </xf>
    <xf numFmtId="0" fontId="15" fillId="0" borderId="29" xfId="8" applyNumberFormat="1" applyFont="1" applyFill="1" applyBorder="1" applyAlignment="1">
      <alignment horizontal="center" vertical="center"/>
    </xf>
    <xf numFmtId="0" fontId="0" fillId="0" borderId="0" xfId="0" applyFill="1" applyAlignment="1">
      <alignment horizontal="right"/>
    </xf>
    <xf numFmtId="0" fontId="0" fillId="0" borderId="0" xfId="0" applyFill="1" applyAlignment="1">
      <alignment horizontal="left"/>
    </xf>
    <xf numFmtId="9" fontId="0" fillId="0" borderId="0" xfId="0" applyNumberFormat="1" applyFont="1" applyFill="1" applyBorder="1"/>
    <xf numFmtId="0" fontId="0" fillId="0" borderId="29" xfId="0" applyFont="1" applyBorder="1" applyAlignment="1">
      <alignment vertical="center"/>
    </xf>
    <xf numFmtId="165" fontId="15" fillId="0" borderId="3" xfId="8" applyNumberFormat="1" applyFont="1" applyFill="1" applyBorder="1" applyAlignment="1">
      <alignment horizontal="center"/>
    </xf>
    <xf numFmtId="165" fontId="15" fillId="0" borderId="8" xfId="8" applyNumberFormat="1" applyFont="1" applyFill="1" applyBorder="1" applyAlignment="1">
      <alignment horizontal="center"/>
    </xf>
    <xf numFmtId="0" fontId="0" fillId="0" borderId="18" xfId="0" applyBorder="1" applyAlignment="1"/>
    <xf numFmtId="0" fontId="0" fillId="0" borderId="28" xfId="0" applyBorder="1" applyAlignment="1"/>
    <xf numFmtId="0" fontId="0" fillId="0" borderId="29" xfId="0" applyBorder="1" applyAlignment="1"/>
    <xf numFmtId="9" fontId="15" fillId="0" borderId="8" xfId="6" applyNumberFormat="1" applyFont="1" applyFill="1" applyBorder="1" applyAlignment="1">
      <alignment horizontal="left"/>
    </xf>
    <xf numFmtId="9" fontId="15" fillId="0" borderId="3" xfId="8" applyNumberFormat="1" applyFont="1" applyFill="1" applyBorder="1" applyAlignment="1">
      <alignment horizontal="left"/>
    </xf>
    <xf numFmtId="9" fontId="15" fillId="0" borderId="8" xfId="8" applyNumberFormat="1" applyFont="1" applyFill="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18" xfId="0" applyBorder="1" applyAlignment="1">
      <alignment horizontal="center"/>
    </xf>
    <xf numFmtId="9" fontId="15" fillId="0" borderId="7" xfId="8" applyNumberFormat="1" applyFont="1" applyFill="1" applyBorder="1" applyAlignment="1">
      <alignment horizontal="left"/>
    </xf>
    <xf numFmtId="0" fontId="15" fillId="0" borderId="6" xfId="8" applyNumberFormat="1" applyFont="1" applyFill="1" applyBorder="1" applyAlignment="1">
      <alignment horizontal="center" vertical="center"/>
    </xf>
    <xf numFmtId="0" fontId="15" fillId="0" borderId="22" xfId="8" applyNumberFormat="1" applyFont="1" applyFill="1" applyBorder="1" applyAlignment="1">
      <alignment horizontal="center" vertical="center"/>
    </xf>
    <xf numFmtId="0" fontId="15" fillId="0" borderId="17" xfId="8" applyNumberFormat="1" applyFont="1" applyFill="1" applyBorder="1" applyAlignment="1">
      <alignment horizontal="center" vertical="center"/>
    </xf>
    <xf numFmtId="9" fontId="15" fillId="0" borderId="3" xfId="6" applyNumberFormat="1" applyFont="1" applyFill="1" applyBorder="1" applyAlignment="1">
      <alignment horizontal="left"/>
    </xf>
    <xf numFmtId="9" fontId="15" fillId="0" borderId="31" xfId="6" applyNumberFormat="1" applyFont="1" applyFill="1" applyBorder="1" applyAlignment="1">
      <alignment horizontal="center"/>
    </xf>
    <xf numFmtId="9" fontId="15" fillId="0" borderId="32" xfId="8" applyNumberFormat="1" applyFont="1" applyFill="1" applyBorder="1" applyAlignment="1">
      <alignment horizontal="center"/>
    </xf>
    <xf numFmtId="9" fontId="15" fillId="0" borderId="32" xfId="6" applyNumberFormat="1" applyFont="1" applyFill="1" applyBorder="1" applyAlignment="1">
      <alignment horizontal="center"/>
    </xf>
  </cellXfs>
  <cellStyles count="9">
    <cellStyle name="Bad" xfId="7" builtinId="27"/>
    <cellStyle name="Good" xfId="6" builtinId="26"/>
    <cellStyle name="Heading 1" xfId="4" builtinId="16"/>
    <cellStyle name="Heading 2" xfId="5" builtinId="17"/>
    <cellStyle name="Hyperlink" xfId="3" builtinId="8"/>
    <cellStyle name="Neutral" xfId="8" builtinId="28"/>
    <cellStyle name="Normal" xfId="0" builtinId="0"/>
    <cellStyle name="Percent" xfId="1" builtinId="5"/>
    <cellStyle name="Title" xfId="2" builtinId="15"/>
  </cellStyles>
  <dxfs count="279">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right" vertical="bottom" textRotation="0" wrapText="0" indent="0" justifyLastLine="0" shrinkToFit="0" readingOrder="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right" vertical="bottom" textRotation="0" wrapText="0" indent="0" justifyLastLine="0" shrinkToFit="0" readingOrder="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right" vertical="bottom" textRotation="0" wrapText="0" indent="0" justifyLastLine="0" shrinkToFit="0" readingOrder="0"/>
    </dxf>
    <dxf>
      <numFmt numFmtId="13" formatCode="0%"/>
    </dxf>
    <dxf>
      <numFmt numFmtId="13" formatCode="0%"/>
    </dxf>
    <dxf>
      <numFmt numFmtId="13" formatCode="0%"/>
    </dxf>
    <dxf>
      <numFmt numFmtId="13" formatCode="0%"/>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13" formatCode="0%"/>
    </dxf>
    <dxf>
      <numFmt numFmtId="13" formatCode="0%"/>
    </dxf>
    <dxf>
      <numFmt numFmtId="13" formatCode="0%"/>
    </dxf>
    <dxf>
      <numFmt numFmtId="13" formatCode="0%"/>
    </dxf>
    <dxf>
      <numFmt numFmtId="13" formatCode="0%"/>
    </dxf>
    <dxf>
      <numFmt numFmtId="13" formatCode="0%"/>
    </dxf>
    <dxf>
      <alignment horizontal="right" vertical="bottom" textRotation="0" wrapText="0" indent="0" justifyLastLine="0" shrinkToFit="0" readingOrder="0"/>
    </dxf>
    <dxf>
      <numFmt numFmtId="13" formatCode="0%"/>
    </dxf>
    <dxf>
      <numFmt numFmtId="13" formatCode="0%"/>
    </dxf>
    <dxf>
      <numFmt numFmtId="13" formatCode="0%"/>
    </dxf>
    <dxf>
      <numFmt numFmtId="13" formatCode="0%"/>
    </dxf>
    <dxf>
      <alignment horizontal="right" vertical="bottom" textRotation="0" wrapText="0" indent="0" justifyLastLine="0" shrinkToFit="0" readingOrder="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right" vertical="bottom" textRotation="0" wrapText="0" indent="0" justifyLastLine="0" shrinkToFit="0" readingOrder="0"/>
    </dxf>
    <dxf>
      <numFmt numFmtId="13" formatCode="0%"/>
    </dxf>
    <dxf>
      <numFmt numFmtId="13" formatCode="0%"/>
    </dxf>
    <dxf>
      <numFmt numFmtId="13" formatCode="0%"/>
    </dxf>
    <dxf>
      <numFmt numFmtId="13" formatCode="0%"/>
    </dxf>
    <dxf>
      <numFmt numFmtId="13" formatCode="0%"/>
    </dxf>
    <dxf>
      <alignment horizontal="right" vertical="bottom"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b val="0"/>
        <i val="0"/>
        <strike val="0"/>
        <condense val="0"/>
        <extend val="0"/>
        <outline val="0"/>
        <shadow val="0"/>
        <u val="none"/>
        <vertAlign val="baseline"/>
        <sz val="11"/>
        <color theme="1"/>
        <name val="Calibri"/>
        <family val="2"/>
        <scheme val="minor"/>
      </font>
      <numFmt numFmtId="1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3" formatCode="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3" formatCode="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3" formatCode="0%"/>
      <border diagonalUp="0" diagonalDown="0">
        <left/>
        <right/>
        <top style="thin">
          <color indexed="64"/>
        </top>
        <bottom style="thin">
          <color indexed="64"/>
        </bottom>
        <vertical/>
        <horizontal/>
      </border>
    </dxf>
    <dxf>
      <numFmt numFmtId="13" formatCode="0%"/>
    </dxf>
    <dxf>
      <numFmt numFmtId="13" formatCode="0%"/>
    </dxf>
    <dxf>
      <alignment horizontal="left" vertical="bottom" textRotation="0" wrapText="0" indent="0" justifyLastLine="0" shrinkToFit="0" readingOrder="0"/>
    </dxf>
    <dxf>
      <numFmt numFmtId="13" formatCode="0%"/>
    </dxf>
    <dxf>
      <numFmt numFmtId="13" formatCode="0%"/>
    </dxf>
    <dxf>
      <numFmt numFmtId="13" formatCode="0%"/>
    </dxf>
    <dxf>
      <numFmt numFmtId="13" formatCode="0%"/>
    </dxf>
    <dxf>
      <numFmt numFmtId="13" formatCode="0%"/>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numFmt numFmtId="13" formatCode="0%"/>
    </dxf>
    <dxf>
      <numFmt numFmtId="13" formatCode="0%"/>
      <alignment horizontal="right" vertical="bottom" textRotation="0" indent="0" justifyLastLine="0" shrinkToFit="0" readingOrder="0"/>
    </dxf>
    <dxf>
      <numFmt numFmtId="13" formatCode="0%"/>
      <alignment horizontal="right" vertical="bottom" textRotation="0" indent="0" justifyLastLine="0" shrinkToFit="0" readingOrder="0"/>
    </dxf>
    <dxf>
      <numFmt numFmtId="13" formatCode="0%"/>
      <alignment horizontal="right" vertical="bottom" textRotation="0" indent="0" justifyLastLine="0" shrinkToFit="0" readingOrder="0"/>
    </dxf>
    <dxf>
      <numFmt numFmtId="13" formatCode="0%"/>
      <alignment horizontal="right" vertical="bottom"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alignment horizontal="right" vertical="bottom" textRotation="0" indent="0" justifyLastLine="0" shrinkToFit="0" readingOrder="0"/>
    </dxf>
    <dxf>
      <alignment horizontal="right" vertical="bottom" textRotation="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13" formatCode="0%"/>
    </dxf>
    <dxf>
      <numFmt numFmtId="13" formatCode="0%"/>
    </dxf>
    <dxf>
      <numFmt numFmtId="13" formatCode="0%"/>
    </dxf>
    <dxf>
      <numFmt numFmtId="13" formatCode="0%"/>
    </dxf>
    <dxf>
      <alignment horizontal="left" vertical="bottom" textRotation="0" wrapText="0" indent="0" justifyLastLine="0" shrinkToFit="0" readingOrder="0"/>
    </dxf>
    <dxf>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13" formatCode="0%"/>
    </dxf>
    <dxf>
      <numFmt numFmtId="13" formatCode="0%"/>
    </dxf>
    <dxf>
      <numFmt numFmtId="13" formatCode="0%"/>
    </dxf>
    <dxf>
      <numFmt numFmtId="13" formatCode="0%"/>
    </dxf>
    <dxf>
      <alignment horizontal="left" vertical="bottom" textRotation="0" wrapText="0" indent="0" justifyLastLine="0" shrinkToFit="0" readingOrder="0"/>
    </dxf>
    <dxf>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
      <alignment horizontal="right" vertical="bottom" textRotation="0" wrapText="0" indent="0" justifyLastLine="0" shrinkToFit="0" readingOrder="0"/>
    </dxf>
    <dxf>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1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bottom" textRotation="0" wrapText="0" indent="0" justifyLastLine="0" shrinkToFit="0" readingOrder="0"/>
    </dxf>
    <dxf>
      <numFmt numFmtId="1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bottom" textRotation="0" wrapText="0" indent="0" justifyLastLine="0" shrinkToFit="0" readingOrder="0"/>
    </dxf>
    <dxf>
      <numFmt numFmtId="13" formatCode="0%"/>
      <fill>
        <patternFill patternType="none">
          <fgColor indexed="64"/>
          <bgColor indexed="65"/>
        </patternFill>
      </fill>
      <alignment horizontal="center" vertical="bottom" textRotation="0" wrapText="0" indent="0" justifyLastLine="0" shrinkToFit="0" readingOrder="0"/>
    </dxf>
    <dxf>
      <numFmt numFmtId="13" formatCode="0%"/>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font>
        <strike val="0"/>
        <outline val="0"/>
        <shadow val="0"/>
        <u val="none"/>
        <vertAlign val="baseline"/>
        <sz val="11"/>
        <color auto="1"/>
        <name val="Calibri"/>
        <family val="2"/>
        <scheme val="minor"/>
      </font>
      <numFmt numFmtId="13" formatCode="0%"/>
      <fill>
        <patternFill patternType="none">
          <fgColor indexed="64"/>
          <bgColor auto="1"/>
        </patternFill>
      </fill>
    </dxf>
    <dxf>
      <font>
        <strike val="0"/>
        <outline val="0"/>
        <shadow val="0"/>
        <u val="none"/>
        <vertAlign val="baseline"/>
        <sz val="11"/>
        <color auto="1"/>
        <name val="Calibri"/>
        <family val="2"/>
        <scheme val="minor"/>
      </font>
      <numFmt numFmtId="13" formatCode="0%"/>
      <fill>
        <patternFill patternType="none">
          <fgColor indexed="64"/>
          <bgColor auto="1"/>
        </patternFill>
      </fill>
    </dxf>
    <dxf>
      <numFmt numFmtId="13" formatCode="0%"/>
      <fill>
        <patternFill patternType="none">
          <fgColor indexed="64"/>
          <bgColor indexed="65"/>
        </patternFill>
      </fill>
      <border diagonalUp="0" diagonalDown="0">
        <left/>
        <right style="thin">
          <color rgb="FF4F81BD"/>
        </right>
        <top style="thin">
          <color rgb="FF4F81BD"/>
        </top>
        <bottom/>
        <vertical/>
        <horizontal/>
      </border>
    </dxf>
    <dxf>
      <numFmt numFmtId="13" formatCode="0%"/>
      <fill>
        <patternFill patternType="none">
          <fgColor indexed="64"/>
          <bgColor indexed="65"/>
        </patternFill>
      </fill>
      <border diagonalUp="0" diagonalDown="0">
        <left/>
        <right/>
        <top style="thin">
          <color rgb="FF4F81BD"/>
        </top>
        <bottom/>
        <vertical/>
        <horizontal/>
      </border>
    </dxf>
    <dxf>
      <numFmt numFmtId="13" formatCode="0%"/>
      <fill>
        <patternFill patternType="none">
          <fgColor indexed="64"/>
          <bgColor indexed="65"/>
        </patternFill>
      </fill>
      <border diagonalUp="0" diagonalDown="0">
        <left/>
        <right/>
        <top style="thin">
          <color rgb="FF4F81BD"/>
        </top>
        <bottom/>
        <vertical/>
        <horizontal/>
      </border>
    </dxf>
    <dxf>
      <numFmt numFmtId="13" formatCode="0%"/>
      <fill>
        <patternFill patternType="none">
          <fgColor indexed="64"/>
          <bgColor indexed="65"/>
        </patternFill>
      </fill>
      <border diagonalUp="0" diagonalDown="0">
        <left/>
        <right/>
        <top style="thin">
          <color rgb="FF4F81BD"/>
        </top>
        <bottom/>
        <vertical/>
        <horizontal/>
      </border>
    </dxf>
    <dxf>
      <numFmt numFmtId="13" formatCode="0%"/>
      <fill>
        <patternFill patternType="none">
          <fgColor indexed="64"/>
          <bgColor indexed="65"/>
        </patternFill>
      </fill>
      <border diagonalUp="0" diagonalDown="0">
        <left/>
        <right/>
        <top style="thin">
          <color rgb="FF4F81BD"/>
        </top>
        <bottom/>
        <vertical/>
        <horizontal/>
      </border>
    </dxf>
    <dxf>
      <numFmt numFmtId="13" formatCode="0%"/>
      <fill>
        <patternFill patternType="none">
          <fgColor indexed="64"/>
          <bgColor indexed="65"/>
        </patternFill>
      </fill>
      <border diagonalUp="0" diagonalDown="0">
        <left/>
        <right/>
        <top style="thin">
          <color rgb="FF4F81BD"/>
        </top>
        <bottom/>
        <vertical/>
        <horizontal/>
      </border>
    </dxf>
    <dxf>
      <font>
        <strike val="0"/>
        <outline val="0"/>
        <shadow val="0"/>
        <u val="none"/>
        <vertAlign val="baseline"/>
        <sz val="11"/>
        <color auto="1"/>
        <name val="Calibri"/>
        <family val="2"/>
        <scheme val="minor"/>
      </font>
      <numFmt numFmtId="13" formatCode="0%"/>
      <fill>
        <patternFill patternType="none">
          <fgColor indexed="64"/>
          <bgColor auto="1"/>
        </patternFill>
      </fill>
    </dxf>
    <dxf>
      <numFmt numFmtId="13" formatCode="0%"/>
    </dxf>
    <dxf>
      <numFmt numFmtId="13" formatCode="0%"/>
    </dxf>
    <dxf>
      <font>
        <strike val="0"/>
        <outline val="0"/>
        <shadow val="0"/>
        <u val="none"/>
        <vertAlign val="baseline"/>
        <sz val="11"/>
        <color auto="1"/>
        <name val="Calibri"/>
        <family val="2"/>
      </font>
      <numFmt numFmtId="13" formatCode="0%"/>
      <fill>
        <patternFill patternType="none">
          <bgColor auto="1"/>
        </patternFill>
      </fill>
    </dxf>
    <dxf>
      <font>
        <strike val="0"/>
        <outline val="0"/>
        <shadow val="0"/>
        <u val="none"/>
        <vertAlign val="baseline"/>
        <sz val="11"/>
        <color auto="1"/>
        <name val="Calibri"/>
        <family val="2"/>
        <scheme val="minor"/>
      </font>
      <numFmt numFmtId="13" formatCode="0%"/>
      <fill>
        <patternFill patternType="none">
          <fgColor indexed="64"/>
          <bgColor auto="1"/>
        </patternFill>
      </fill>
    </dxf>
    <dxf>
      <numFmt numFmtId="13" formatCode="0%"/>
    </dxf>
    <dxf>
      <numFmt numFmtId="13" formatCode="0%"/>
    </dxf>
    <dxf>
      <numFmt numFmtId="13" formatCode="0%"/>
    </dxf>
    <dxf>
      <font>
        <strike val="0"/>
        <outline val="0"/>
        <shadow val="0"/>
        <u val="none"/>
        <vertAlign val="baseline"/>
        <sz val="11"/>
        <color auto="1"/>
        <name val="Calibri"/>
        <family val="2"/>
        <scheme val="minor"/>
      </font>
      <numFmt numFmtId="165" formatCode="0.0%"/>
      <fill>
        <patternFill patternType="none">
          <fgColor indexed="64"/>
          <bgColor auto="1"/>
        </patternFill>
      </fill>
    </dxf>
    <dxf>
      <font>
        <strike val="0"/>
        <outline val="0"/>
        <shadow val="0"/>
        <u val="none"/>
        <vertAlign val="baseline"/>
        <sz val="11"/>
        <color auto="1"/>
        <name val="Calibri"/>
        <family val="2"/>
        <scheme val="minor"/>
      </font>
      <numFmt numFmtId="165" formatCode="0.0%"/>
      <fill>
        <patternFill patternType="none">
          <fgColor indexed="64"/>
          <bgColor auto="1"/>
        </patternFill>
      </fill>
    </dxf>
    <dxf>
      <numFmt numFmtId="165" formatCode="0.0%"/>
    </dxf>
    <dxf>
      <numFmt numFmtId="165" formatCode="0.0%"/>
    </dxf>
    <dxf>
      <numFmt numFmtId="165" formatCode="0.0%"/>
    </dxf>
    <dxf>
      <numFmt numFmtId="165" formatCode="0.0%"/>
    </dxf>
    <dxf>
      <font>
        <strike val="0"/>
        <outline val="0"/>
        <shadow val="0"/>
        <u val="none"/>
        <vertAlign val="baseline"/>
        <sz val="11"/>
        <color auto="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alignment horizontal="right" vertical="bottom" textRotation="0" wrapText="0" indent="0" justifyLastLine="0" shrinkToFit="0" readingOrder="0"/>
    </dxf>
    <dxf>
      <font>
        <color auto="1"/>
      </font>
      <numFmt numFmtId="13" formatCode="0%"/>
      <fill>
        <patternFill patternType="none">
          <fgColor indexed="64"/>
          <bgColor indexed="65"/>
        </patternFill>
      </fill>
    </dxf>
    <dxf>
      <numFmt numFmtId="13" formatCode="0%"/>
      <fill>
        <patternFill patternType="none">
          <fgColor indexed="64"/>
          <bgColor indexed="65"/>
        </patternFill>
      </fill>
    </dxf>
    <dxf>
      <numFmt numFmtId="13" formatCode="0%"/>
      <fill>
        <patternFill patternType="none">
          <fgColor indexed="64"/>
          <bgColor indexed="65"/>
        </patternFill>
      </fill>
    </dxf>
    <dxf>
      <numFmt numFmtId="13" formatCode="0%"/>
      <fill>
        <patternFill patternType="none">
          <fgColor indexed="64"/>
          <bgColor indexed="65"/>
        </patternFill>
      </fill>
    </dxf>
    <dxf>
      <font>
        <strike val="0"/>
        <outline val="0"/>
        <shadow val="0"/>
        <u val="none"/>
        <vertAlign val="baseline"/>
        <sz val="11"/>
        <color auto="1"/>
        <name val="Calibri"/>
        <family val="2"/>
        <scheme val="minor"/>
      </font>
      <numFmt numFmtId="13" formatCode="0%"/>
      <fill>
        <patternFill patternType="none">
          <fgColor indexed="64"/>
          <bgColor auto="1"/>
        </patternFill>
      </fill>
    </dxf>
    <dxf>
      <numFmt numFmtId="13" formatCode="0%"/>
    </dxf>
    <dxf>
      <numFmt numFmtId="13" formatCode="0%"/>
    </dxf>
    <dxf>
      <numFmt numFmtId="13" formatCode="0%"/>
    </dxf>
    <dxf>
      <numFmt numFmtId="13" formatCode="0%"/>
    </dxf>
    <dxf>
      <numFmt numFmtId="13" formatCode="0%"/>
    </dxf>
    <dxf>
      <numFmt numFmtId="13" formatCode="0%"/>
    </dxf>
    <dxf>
      <alignment horizontal="right" vertical="bottom" textRotation="0" wrapText="0" indent="0" justifyLastLine="0" shrinkToFit="0" readingOrder="0"/>
    </dxf>
    <dxf>
      <font>
        <strike val="0"/>
        <outline val="0"/>
        <shadow val="0"/>
        <u val="none"/>
        <vertAlign val="baseline"/>
        <sz val="11"/>
        <color auto="1"/>
        <name val="Calibri"/>
        <family val="2"/>
        <scheme val="minor"/>
      </font>
      <numFmt numFmtId="13" formatCode="0%"/>
      <fill>
        <patternFill patternType="none">
          <fgColor indexed="64"/>
          <bgColor auto="1"/>
        </patternFill>
      </fill>
    </dxf>
    <dxf>
      <numFmt numFmtId="13" formatCode="0%"/>
    </dxf>
    <dxf>
      <numFmt numFmtId="13" formatCode="0%"/>
    </dxf>
    <dxf>
      <numFmt numFmtId="13" formatCode="0%"/>
    </dxf>
    <dxf>
      <numFmt numFmtId="13" formatCode="0%"/>
    </dxf>
    <dxf>
      <numFmt numFmtId="13" formatCode="0%"/>
    </dxf>
    <dxf>
      <numFmt numFmtId="13" formatCode="0%"/>
    </dxf>
    <dxf>
      <alignment horizontal="right" vertical="bottom" textRotation="0" wrapText="0" indent="0" justifyLastLine="0" shrinkToFit="0" readingOrder="0"/>
    </dxf>
    <dxf>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alignment horizontal="right" vertical="bottom" textRotation="0" wrapText="0" indent="0" justifyLastLine="0" shrinkToFit="0" readingOrder="0"/>
    </dxf>
    <dxf>
      <numFmt numFmtId="13" formatCode="0%"/>
      <fill>
        <patternFill patternType="none">
          <fgColor indexed="64"/>
          <bgColor auto="1"/>
        </patternFill>
      </fill>
    </dxf>
    <dxf>
      <numFmt numFmtId="13" formatCode="0%"/>
      <border outline="0">
        <right style="thin">
          <color rgb="FF7F7F7F"/>
        </right>
      </border>
    </dxf>
    <dxf>
      <numFmt numFmtId="13" formatCode="0%"/>
    </dxf>
    <dxf>
      <numFmt numFmtId="13" formatCode="0%"/>
    </dxf>
    <dxf>
      <numFmt numFmtId="13" formatCode="0%"/>
    </dxf>
    <dxf>
      <numFmt numFmtId="13" formatCode="0%"/>
    </dxf>
    <dxf>
      <alignment horizontal="right" vertical="bottom" textRotation="0" wrapText="0" indent="0" justifyLastLine="0" shrinkToFit="0" readingOrder="0"/>
    </dxf>
    <dxf>
      <numFmt numFmtId="13" formatCode="0%"/>
      <fill>
        <patternFill patternType="none">
          <fgColor indexed="64"/>
          <bgColor auto="1"/>
        </patternFill>
      </fill>
    </dxf>
    <dxf>
      <numFmt numFmtId="13" formatCode="0%"/>
    </dxf>
    <dxf>
      <numFmt numFmtId="13" formatCode="0%"/>
    </dxf>
    <dxf>
      <numFmt numFmtId="13" formatCode="0%"/>
    </dxf>
    <dxf>
      <numFmt numFmtId="13" formatCode="0%"/>
    </dxf>
    <dxf>
      <numFmt numFmtId="13" formatCode="0%"/>
    </dxf>
    <dxf>
      <font>
        <b val="0"/>
        <i val="0"/>
        <strike val="0"/>
        <condense val="0"/>
        <extend val="0"/>
        <outline val="0"/>
        <shadow val="0"/>
        <u val="none"/>
        <vertAlign val="baseline"/>
        <sz val="11"/>
        <color theme="1"/>
        <name val="Calibri"/>
        <scheme val="minor"/>
      </font>
      <numFmt numFmtId="13" formatCode="0%"/>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minor"/>
      </font>
      <numFmt numFmtId="13" formatCode="0%"/>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minor"/>
      </font>
      <numFmt numFmtId="13" formatCode="0%"/>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minor"/>
      </font>
      <border diagonalUp="0" diagonalDown="0">
        <left/>
        <right/>
        <top style="thin">
          <color theme="4"/>
        </top>
        <bottom/>
        <vertical/>
        <horizontal/>
      </border>
    </dxf>
    <dxf>
      <border outline="0">
        <left style="thin">
          <color theme="4"/>
        </left>
        <top style="thin">
          <color theme="4"/>
        </top>
        <bottom style="thin">
          <color theme="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right" vertical="bottom" textRotation="0" wrapText="0" indent="0" justifyLastLine="0" shrinkToFit="0" readingOrder="0"/>
    </dxf>
    <dxf>
      <font>
        <strike val="0"/>
        <outline val="0"/>
        <shadow val="0"/>
        <u val="none"/>
        <vertAlign val="baseline"/>
        <sz val="11"/>
        <color auto="1"/>
        <name val="Calibri"/>
        <family val="2"/>
        <scheme val="minor"/>
      </font>
      <numFmt numFmtId="13" formatCode="0%"/>
      <fill>
        <patternFill patternType="none">
          <fgColor indexed="64"/>
          <bgColor auto="1"/>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152400</xdr:rowOff>
    </xdr:from>
    <xdr:to>
      <xdr:col>3</xdr:col>
      <xdr:colOff>352425</xdr:colOff>
      <xdr:row>41</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7429500"/>
          <a:ext cx="53530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Neither the Higher Education Statistics Agency Limited nor HESA Services Limited can accept responsibility for any inferences or conclusions derived by third parties from data or other information obtained from Heidi Plus. </a:t>
          </a:r>
        </a:p>
      </xdr:txBody>
    </xdr:sp>
    <xdr:clientData/>
  </xdr:twoCellAnchor>
  <xdr:twoCellAnchor>
    <xdr:from>
      <xdr:col>0</xdr:col>
      <xdr:colOff>0</xdr:colOff>
      <xdr:row>5</xdr:row>
      <xdr:rowOff>171450</xdr:rowOff>
    </xdr:from>
    <xdr:to>
      <xdr:col>2</xdr:col>
      <xdr:colOff>400051</xdr:colOff>
      <xdr:row>10</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228725"/>
          <a:ext cx="4791076"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University publishes a comprehensive annual Equality Report setting out key equality data and summarising the University’s main equality-related activity during the preceding academic year. The Report contributes to the University’s evidence-based policy making and enables it to:	</a:t>
          </a:r>
        </a:p>
      </xdr:txBody>
    </xdr:sp>
    <xdr:clientData/>
  </xdr:twoCellAnchor>
  <xdr:twoCellAnchor>
    <xdr:from>
      <xdr:col>0</xdr:col>
      <xdr:colOff>0</xdr:colOff>
      <xdr:row>3</xdr:row>
      <xdr:rowOff>142875</xdr:rowOff>
    </xdr:from>
    <xdr:to>
      <xdr:col>2</xdr:col>
      <xdr:colOff>419100</xdr:colOff>
      <xdr:row>5</xdr:row>
      <xdr:rowOff>76200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819150"/>
          <a:ext cx="481012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t>Report prepared by the Equality and Diversity Unit, March 2024</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4:G31" totalsRowShown="0">
  <tableColumns count="7">
    <tableColumn id="1" xr3:uid="{00000000-0010-0000-0100-000001000000}" name="Committee of Council"/>
    <tableColumn id="4" xr3:uid="{00000000-0010-0000-0100-000004000000}" name="2018" dataDxfId="278"/>
    <tableColumn id="5" xr3:uid="{00000000-0010-0000-0100-000005000000}" name="2019" dataDxfId="277"/>
    <tableColumn id="6" xr3:uid="{00000000-0010-0000-0100-000006000000}" name="2020" dataDxfId="276"/>
    <tableColumn id="7" xr3:uid="{00000000-0010-0000-0100-000007000000}" name="2021" dataDxfId="275"/>
    <tableColumn id="2" xr3:uid="{81A7F292-18F8-4249-AA68-DCED8FA7E336}" name="2022" dataDxfId="274"/>
    <tableColumn id="8" xr3:uid="{514E03BE-36B6-4D20-91E3-0A8163F07D04}" name="2023" dataDxfId="273"/>
  </tableColumns>
  <tableStyleInfo name="TableStyleLight9" showFirstColumn="0" showLastColumn="0" showRowStripes="1" showColumnStripes="0"/>
  <extLst>
    <ext xmlns:x14="http://schemas.microsoft.com/office/spreadsheetml/2009/9/main" uri="{504A1905-F514-4f6f-8877-14C23A59335A}">
      <x14:table altText="Figure 2" altTextSummary="Female members of Council and its five main committees, 2017-21"/>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7000000}" name="Table16" displayName="Table16" ref="A25:H29" totalsRowShown="0" headerRowDxfId="212">
  <tableColumns count="8">
    <tableColumn id="1" xr3:uid="{00000000-0010-0000-1700-000001000000}" name="Grade equivalent"/>
    <tableColumn id="2" xr3:uid="{00000000-0010-0000-1700-000002000000}" name="2017" dataDxfId="211"/>
    <tableColumn id="3" xr3:uid="{00000000-0010-0000-1700-000003000000}" name="2018" dataDxfId="210"/>
    <tableColumn id="4" xr3:uid="{00000000-0010-0000-1700-000004000000}" name="2019" dataDxfId="209"/>
    <tableColumn id="5" xr3:uid="{00000000-0010-0000-1700-000005000000}" name="2020" dataDxfId="208"/>
    <tableColumn id="6" xr3:uid="{00000000-0010-0000-1700-000006000000}" name="2021" dataDxfId="207"/>
    <tableColumn id="7" xr3:uid="{00000000-0010-0000-1700-000007000000}" name="2022" dataDxfId="206"/>
    <tableColumn id="8" xr3:uid="{731F413A-397F-49A8-BE57-62470CF21248}" name="2023" dataDxfId="205"/>
  </tableColumns>
  <tableStyleInfo name="TableStyleLight9" showFirstColumn="0" showLastColumn="0" showRowStripes="1" showColumnStripes="0"/>
  <extLst>
    <ext xmlns:x14="http://schemas.microsoft.com/office/spreadsheetml/2009/9/main" uri="{504A1905-F514-4f6f-8877-14C23A59335A}">
      <x14:table altText="Figure 23" altTextSummary="Black and Minority Ethnic professors and associate professors, 2017-21 (FT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1C000000}" name="Table88" displayName="Table88" ref="A33:F37" totalsRowShown="0">
  <tableColumns count="6">
    <tableColumn id="1" xr3:uid="{00000000-0010-0000-1C00-000001000000}" name="Grade group"/>
    <tableColumn id="2" xr3:uid="{00000000-0010-0000-1C00-000002000000}" name="Grade"/>
    <tableColumn id="3" xr3:uid="{00000000-0010-0000-1C00-000003000000}" name="BME" dataDxfId="204"/>
    <tableColumn id="4" xr3:uid="{00000000-0010-0000-1C00-000004000000}" name="White" dataDxfId="203"/>
    <tableColumn id="5" xr3:uid="{00000000-0010-0000-1C00-000005000000}" name="Prefer not to say" dataDxfId="202"/>
    <tableColumn id="6" xr3:uid="{00000000-0010-0000-1C00-000006000000}" name="Blank" dataDxfId="201" dataCellStyle="Neutral"/>
  </tableColumns>
  <tableStyleInfo name="TableStyleLight9" showFirstColumn="0" showLastColumn="0" showRowStripes="1" showColumnStripes="0"/>
  <extLst>
    <ext xmlns:x14="http://schemas.microsoft.com/office/spreadsheetml/2009/9/main" uri="{504A1905-F514-4f6f-8877-14C23A59335A}">
      <x14:table altText="Figure 24" altTextSummary="Equality objectives: research and professional staff by BME/White ethnicity and grade, 2021"/>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DD6AC8C-3F5A-4F9F-84A4-80E82B23A9B0}" name="Table18738" displayName="Table18738" ref="A41:J44" totalsRowShown="0" headerRowDxfId="200">
  <tableColumns count="10">
    <tableColumn id="1" xr3:uid="{A0789DD1-BB51-4EEE-A3F3-D342C7578A08}" name="Grade group"/>
    <tableColumn id="2" xr3:uid="{2D120DBF-6C9C-4061-9A90-8836CA779808}" name="Arab" dataDxfId="199"/>
    <tableColumn id="3" xr3:uid="{D8664E75-BF3D-4FCF-BC64-952A229D7D9A}" name="Asian" dataDxfId="198"/>
    <tableColumn id="4" xr3:uid="{7C224E7E-7678-4FFA-B7E1-9314C3A920DE}" name="Black" dataDxfId="197"/>
    <tableColumn id="5" xr3:uid="{BD619780-1733-41B5-BBE5-0EE222A2BE02}" name="Chinese" dataDxfId="196"/>
    <tableColumn id="6" xr3:uid="{AF051B11-7F5E-46F3-A07E-20FFBEB06541}" name="Mixed" dataDxfId="195"/>
    <tableColumn id="7" xr3:uid="{34AA31A8-98E5-40B7-B098-11D8674B05AF}" name="Other" dataDxfId="194"/>
    <tableColumn id="9" xr3:uid="{0E4268D5-B0E7-478F-9D7D-223E663E802E}" name="White" dataDxfId="193"/>
    <tableColumn id="10" xr3:uid="{4D6030DB-9FE3-41DE-9F19-7BEF4CC93796}" name="Prefer not to say" dataDxfId="192"/>
    <tableColumn id="11" xr3:uid="{825EA877-69F3-413F-907A-D6196EC6312D}" name="Blank" dataDxfId="191"/>
  </tableColumns>
  <tableStyleInfo name="TableStyleLight9" showFirstColumn="0" showLastColumn="0" showRowStripes="1" showColumnStripes="0"/>
  <extLst>
    <ext xmlns:x14="http://schemas.microsoft.com/office/spreadsheetml/2009/9/main" uri="{504A1905-F514-4f6f-8877-14C23A59335A}">
      <x14:table altText="Table 3.6" altTextSummary="Staff in post by role type and detailed ethnic group, 2022 (FT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0000000}" name="Table25" displayName="Table25" ref="A8:G13" totalsRowShown="0">
  <tableColumns count="7">
    <tableColumn id="1" xr3:uid="{00000000-0010-0000-2000-000001000000}" name="Grade group"/>
    <tableColumn id="3" xr3:uid="{00000000-0010-0000-2000-000003000000}" name="2018" dataDxfId="190"/>
    <tableColumn id="4" xr3:uid="{00000000-0010-0000-2000-000004000000}" name="2019" dataDxfId="189"/>
    <tableColumn id="5" xr3:uid="{00000000-0010-0000-2000-000005000000}" name="2020" dataDxfId="188"/>
    <tableColumn id="6" xr3:uid="{00000000-0010-0000-2000-000006000000}" name="2021" dataDxfId="187"/>
    <tableColumn id="2" xr3:uid="{1AB3C8D6-44ED-4AF5-80F8-92E078A638E7}" name="2022" dataDxfId="186"/>
    <tableColumn id="7" xr3:uid="{567149E1-ED35-4D66-964A-DB7FFF4721B5}" name="2023" dataDxfId="185"/>
  </tableColumns>
  <tableStyleInfo name="TableStyleLight9" showFirstColumn="0" showLastColumn="0" showRowStripes="1" showColumnStripes="0"/>
  <extLst>
    <ext xmlns:x14="http://schemas.microsoft.com/office/spreadsheetml/2009/9/main" uri="{504A1905-F514-4f6f-8877-14C23A59335A}">
      <x14:table altText="Figure 32" altTextSummary="Disabled staff in post by grade group, 2017-21 (FT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25000000}" name="Table9" displayName="Table9" ref="A25:D30" totalsRowShown="0">
  <tableColumns count="4">
    <tableColumn id="1" xr3:uid="{00000000-0010-0000-2500-000001000000}" name="Grade group"/>
    <tableColumn id="2" xr3:uid="{00000000-0010-0000-2500-000002000000}" name="Applied" dataDxfId="184"/>
    <tableColumn id="4" xr3:uid="{00000000-0010-0000-2500-000004000000}" name="Shortlisted" dataDxfId="183"/>
    <tableColumn id="3" xr3:uid="{00000000-0010-0000-2500-000003000000}" name="Appointed" dataDxfId="182"/>
  </tableColumns>
  <tableStyleInfo name="TableStyleLight9" showFirstColumn="0" showLastColumn="0" showRowStripes="1" showColumnStripes="0"/>
  <extLst>
    <ext xmlns:x14="http://schemas.microsoft.com/office/spreadsheetml/2009/9/main" uri="{504A1905-F514-4f6f-8877-14C23A59335A}">
      <x14:table altText="Table 3" altTextSummary="LGB+ recruitment by grade group, 2019-21"/>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7000000}" name="Table24" displayName="Table24" ref="A8:B15" totalsRowShown="0">
  <tableColumns count="2">
    <tableColumn id="1" xr3:uid="{00000000-0010-0000-2700-000001000000}" name="Sexual orientation"/>
    <tableColumn id="2" xr3:uid="{00000000-0010-0000-2700-000002000000}" name="2023" dataDxfId="181" dataCellStyle="Bad"/>
  </tableColumns>
  <tableStyleInfo name="TableStyleLight9" showFirstColumn="0" showLastColumn="0" showRowStripes="1" showColumnStripes="0"/>
  <extLst>
    <ext xmlns:x14="http://schemas.microsoft.com/office/spreadsheetml/2009/9/main" uri="{504A1905-F514-4f6f-8877-14C23A59335A}">
      <x14:table altText="Table 2" altTextSummary="Staff by declared sexual orientation, 2021 (FT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9000000}" name="Table31" displayName="Table31" ref="A23:E38" totalsRowShown="0">
  <tableColumns count="5">
    <tableColumn id="1" xr3:uid="{00000000-0010-0000-2900-000001000000}" name="Grade group"/>
    <tableColumn id="2" xr3:uid="{00000000-0010-0000-2900-000002000000}" name="Reporting year"/>
    <tableColumn id="3" xr3:uid="{00000000-0010-0000-2900-000003000000}" name="Declared religion or belief" dataDxfId="180"/>
    <tableColumn id="4" xr3:uid="{00000000-0010-0000-2900-000004000000}" name="Prefer not to say" dataDxfId="179"/>
    <tableColumn id="5" xr3:uid="{00000000-0010-0000-2900-000005000000}" name="Blank" dataDxfId="178"/>
  </tableColumns>
  <tableStyleInfo name="TableStyleLight9" showFirstColumn="0" showLastColumn="0" showRowStripes="1" showColumnStripes="0"/>
  <extLst>
    <ext xmlns:x14="http://schemas.microsoft.com/office/spreadsheetml/2009/9/main" uri="{504A1905-F514-4f6f-8877-14C23A59335A}">
      <x14:table altText="Figure 39" altTextSummary="Declaration of religion or belief by grade group, 2019-21 (FT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E000000}" name="Table28" displayName="Table28" ref="A8:B20" totalsRowShown="0">
  <tableColumns count="2">
    <tableColumn id="1" xr3:uid="{00000000-0010-0000-2E00-000001000000}" name="Religion or Belief"/>
    <tableColumn id="2" xr3:uid="{00000000-0010-0000-2E00-000002000000}" name="2023" dataDxfId="177" dataCellStyle="Neutral"/>
  </tableColumns>
  <tableStyleInfo name="TableStyleLight9" showFirstColumn="0" showLastColumn="0" showRowStripes="1" showColumnStripes="0"/>
  <extLst>
    <ext xmlns:x14="http://schemas.microsoft.com/office/spreadsheetml/2009/9/main" uri="{504A1905-F514-4f6f-8877-14C23A59335A}">
      <x14:table altText="Table 4" altTextSummary="Staff by declared religion or belief, 2021 (FTE)"/>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30000000}" name="Table36" displayName="Table36" ref="A27:G32" totalsRowShown="0">
  <tableColumns count="7">
    <tableColumn id="1" xr3:uid="{00000000-0010-0000-3000-000001000000}" name="Grade group"/>
    <tableColumn id="2" xr3:uid="{00000000-0010-0000-3000-000002000000}" name="Under 30" dataDxfId="176"/>
    <tableColumn id="3" xr3:uid="{00000000-0010-0000-3000-000003000000}" name="30 to 39" dataDxfId="175"/>
    <tableColumn id="4" xr3:uid="{00000000-0010-0000-3000-000004000000}" name="40 to 49" dataDxfId="174"/>
    <tableColumn id="5" xr3:uid="{00000000-0010-0000-3000-000005000000}" name="50 to 59" dataDxfId="173"/>
    <tableColumn id="6" xr3:uid="{00000000-0010-0000-3000-000006000000}" name="60 to 64" dataDxfId="172"/>
    <tableColumn id="7" xr3:uid="{00000000-0010-0000-3000-000007000000}" name="65+" dataDxfId="171"/>
  </tableColumns>
  <tableStyleInfo name="TableStyleLight9" showFirstColumn="0" showLastColumn="0" showRowStripes="1" showColumnStripes="0"/>
  <extLst>
    <ext xmlns:x14="http://schemas.microsoft.com/office/spreadsheetml/2009/9/main" uri="{504A1905-F514-4f6f-8877-14C23A59335A}">
      <x14:table altText="Figure 44" altTextSummary="Staff in post by grade group and age band, 2021 (FTE)"/>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31000000}" name="Table93" displayName="Table93" ref="A8:C13" totalsRowShown="0">
  <tableColumns count="3">
    <tableColumn id="1" xr3:uid="{00000000-0010-0000-3100-000001000000}" name="Grade Group"/>
    <tableColumn id="2" xr3:uid="{00000000-0010-0000-3100-000002000000}" name="Under 40" dataDxfId="170" dataCellStyle="Good"/>
    <tableColumn id="3" xr3:uid="{00000000-0010-0000-3100-000003000000}" name="Over 60" dataDxfId="169" dataCellStyle="Good"/>
  </tableColumns>
  <tableStyleInfo name="TableStyleLight9" showFirstColumn="0" showLastColumn="0" showRowStripes="1" showColumnStripes="0"/>
  <extLst>
    <ext xmlns:x14="http://schemas.microsoft.com/office/spreadsheetml/2009/9/main" uri="{504A1905-F514-4f6f-8877-14C23A59335A}">
      <x14:table altText="Table 6" altTextSummary="Staff by grade group and age band, 202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35:H40" totalsRowShown="0">
  <tableColumns count="8">
    <tableColumn id="1" xr3:uid="{00000000-0010-0000-0300-000001000000}" name="Division"/>
    <tableColumn id="3" xr3:uid="{00000000-0010-0000-0300-000003000000}" name="2017" dataDxfId="272"/>
    <tableColumn id="4" xr3:uid="{00000000-0010-0000-0300-000004000000}" name="2018" dataDxfId="271"/>
    <tableColumn id="5" xr3:uid="{00000000-0010-0000-0300-000005000000}" name="2019" dataDxfId="270"/>
    <tableColumn id="6" xr3:uid="{00000000-0010-0000-0300-000006000000}" name="2020" dataDxfId="269"/>
    <tableColumn id="7" xr3:uid="{00000000-0010-0000-0300-000007000000}" name="2021" dataDxfId="268"/>
    <tableColumn id="2" xr3:uid="{21651451-03B0-4C77-8BAF-59B329E1D3E0}" name="2022" dataDxfId="267"/>
    <tableColumn id="8" xr3:uid="{62AEDAC9-098C-4533-AF91-F9652B155A4C}" name="2023" dataDxfId="266"/>
  </tableColumns>
  <tableStyleInfo name="TableStyleLight9" showFirstColumn="0" showLastColumn="0" showRowStripes="1" showColumnStripes="0"/>
  <extLst>
    <ext xmlns:x14="http://schemas.microsoft.com/office/spreadsheetml/2009/9/main" uri="{504A1905-F514-4f6f-8877-14C23A59335A}">
      <x14:table altText="Figure 4" altTextSummary="Female heads of academic departments, 2017-21"/>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32000000}" name="Table94" displayName="Table94" ref="A36:E44" totalsRowShown="0">
  <tableColumns count="5">
    <tableColumn id="1" xr3:uid="{00000000-0010-0000-3200-000001000000}" name="Grade Group"/>
    <tableColumn id="2" xr3:uid="{00000000-0010-0000-3200-000002000000}" name="Age band"/>
    <tableColumn id="3" xr3:uid="{00000000-0010-0000-3200-000003000000}" name="Applied" dataDxfId="168"/>
    <tableColumn id="4" xr3:uid="{00000000-0010-0000-3200-000004000000}" name="Shortlisted" dataDxfId="167"/>
    <tableColumn id="5" xr3:uid="{00000000-0010-0000-3200-000005000000}" name="Accepted" dataDxfId="166"/>
  </tableColumns>
  <tableStyleInfo name="TableStyleLight9" showFirstColumn="0" showLastColumn="0" showRowStripes="1" showColumnStripes="0"/>
  <extLst>
    <ext xmlns:x14="http://schemas.microsoft.com/office/spreadsheetml/2009/9/main" uri="{504A1905-F514-4f6f-8877-14C23A59335A}">
      <x14:table altText="Figure 45" altTextSummary="Academic and Research staff recruitment by age band, 2019 to 2021"/>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33000000}" name="Table95" displayName="Table95" ref="A48:E56" totalsRowShown="0">
  <tableColumns count="5">
    <tableColumn id="1" xr3:uid="{00000000-0010-0000-3300-000001000000}" name="Grade Group"/>
    <tableColumn id="2" xr3:uid="{00000000-0010-0000-3300-000002000000}" name="Age band"/>
    <tableColumn id="3" xr3:uid="{00000000-0010-0000-3300-000003000000}" name="Applied" dataDxfId="165"/>
    <tableColumn id="4" xr3:uid="{00000000-0010-0000-3300-000004000000}" name="Shortlisted" dataDxfId="164"/>
    <tableColumn id="5" xr3:uid="{00000000-0010-0000-3300-000005000000}" name="Accepted" dataDxfId="163"/>
  </tableColumns>
  <tableStyleInfo name="TableStyleLight9" showFirstColumn="0" showLastColumn="0" showRowStripes="1" showColumnStripes="0"/>
  <extLst>
    <ext xmlns:x14="http://schemas.microsoft.com/office/spreadsheetml/2009/9/main" uri="{504A1905-F514-4f6f-8877-14C23A59335A}">
      <x14:table altText="Figure 46" altTextSummary="Professional and Support staff recruitment by age band, 2019 to 2021"/>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E87567E-A0AF-4AD7-AFFA-70EE43794456}" name="Table9512" displayName="Table9512" ref="A60:K64" totalsRowShown="0">
  <tableColumns count="11">
    <tableColumn id="1" xr3:uid="{90399F83-84B6-4C4F-BE70-0027F68B7647}" name="Grade Group"/>
    <tableColumn id="2" xr3:uid="{B3433F47-9C34-4461-82DD-17E983189930}" name="Under 25" dataCellStyle="Percent"/>
    <tableColumn id="3" xr3:uid="{05A86A2D-F3F7-49C7-AE43-25CDE9EA1FE2}" name="26-30" dataDxfId="162"/>
    <tableColumn id="4" xr3:uid="{6FF54934-3829-4796-A703-843A1F593AB8}" name="31-35" dataDxfId="161"/>
    <tableColumn id="7" xr3:uid="{0F9254EA-74ED-4898-82EB-9DE2454E9319}" name="36-40" dataDxfId="160" dataCellStyle="Percent"/>
    <tableColumn id="8" xr3:uid="{EEB9A739-D971-430A-8CBF-DC3D1D768FAC}" name="41-45" dataDxfId="159" dataCellStyle="Percent"/>
    <tableColumn id="5" xr3:uid="{D7BDB1B2-2BEE-41EB-AAAD-8FD62B651CA2}" name="46-50" dataDxfId="158"/>
    <tableColumn id="6" xr3:uid="{BDC30923-EB4B-458A-9A92-C837D6F53D49}" name="51-55" dataDxfId="157"/>
    <tableColumn id="9" xr3:uid="{F858E004-FA4E-434C-9A79-5B6A126150E8}" name="56-60" dataDxfId="156"/>
    <tableColumn id="10" xr3:uid="{03EBDF41-C520-4924-8D81-4426AA69CF7D}" name="61-65" dataDxfId="155"/>
    <tableColumn id="11" xr3:uid="{236869F1-15BC-466C-9C88-88EFCCA984E5}" name="66 and over" dataDxfId="154"/>
  </tableColumns>
  <tableStyleInfo name="TableStyleLight9" showFirstColumn="0" showLastColumn="0" showRowStripes="1" showColumnStripes="0"/>
  <extLst>
    <ext xmlns:x14="http://schemas.microsoft.com/office/spreadsheetml/2009/9/main" uri="{504A1905-F514-4f6f-8877-14C23A59335A}">
      <x14:table altText="Figure 46" altTextSummary="Professional and Support staff recruitment by age band, 2019 to 2021"/>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200D1ED-157E-4120-9C44-B795D127E3D0}" name="Table951233" displayName="Table951233" ref="A68:K71" totalsRowShown="0">
  <tableColumns count="11">
    <tableColumn id="1" xr3:uid="{AE3D13BC-6EF6-4FCC-AB9C-5191C96DBAAA}" name="Age group"/>
    <tableColumn id="2" xr3:uid="{4386B896-9A31-46A9-9E18-A999AB696C80}" name="Under 25" dataDxfId="153" dataCellStyle="Percent"/>
    <tableColumn id="3" xr3:uid="{DE7F02AE-DE66-476E-9E31-C957AE982983}" name="26 to 30" dataDxfId="152" dataCellStyle="Percent"/>
    <tableColumn id="4" xr3:uid="{8AD2CB0F-3C55-43BD-AA33-353485FEAB18}" name="31 to 35" dataDxfId="151" dataCellStyle="Percent"/>
    <tableColumn id="7" xr3:uid="{7099561A-3BF8-4FD1-99BE-8E0E29DB433F}" name="36 to 40" dataDxfId="150" dataCellStyle="Percent"/>
    <tableColumn id="8" xr3:uid="{C6D492FF-7E4E-4934-8EAA-1153E75EE424}" name="41 to 45" dataDxfId="149" dataCellStyle="Percent"/>
    <tableColumn id="5" xr3:uid="{FC5DC23B-E961-44E9-9A78-121446C61D8C}" name="46 to 50" dataDxfId="148" dataCellStyle="Percent"/>
    <tableColumn id="13" xr3:uid="{F9E4594E-C0D6-4FE2-9B14-C3BB411DE499}" name="51 to 55" dataDxfId="147" dataCellStyle="Percent"/>
    <tableColumn id="6" xr3:uid="{E2103503-AF3E-4C83-91F4-4DDAB145645D}" name="56+" dataDxfId="146" dataCellStyle="Percent"/>
    <tableColumn id="9" xr3:uid="{A4C8C1BC-C63A-458D-8599-0909D174A209}" name="Unknown" dataDxfId="145"/>
    <tableColumn id="10" xr3:uid="{0A156E9B-2762-4AC8-B50A-1738A1E78B1F}" name="Grand Total" dataDxfId="144"/>
  </tableColumns>
  <tableStyleInfo name="TableStyleLight9" showFirstColumn="0" showLastColumn="0" showRowStripes="1" showColumnStripes="0"/>
  <extLst>
    <ext xmlns:x14="http://schemas.microsoft.com/office/spreadsheetml/2009/9/main" uri="{504A1905-F514-4f6f-8877-14C23A59335A}">
      <x14:table altText="Figure 46" altTextSummary="Professional and Support staff recruitment by age band, 2019 to 2021"/>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4E000000}" name="Table109" displayName="Table109" ref="A42:D47" totalsRowShown="0" dataDxfId="143">
  <tableColumns count="4">
    <tableColumn id="1" xr3:uid="{00000000-0010-0000-4E00-000001000000}" name="Age band"/>
    <tableColumn id="2" xr3:uid="{00000000-0010-0000-4E00-000002000000}" name="Successful" dataDxfId="142"/>
    <tableColumn id="3" xr3:uid="{00000000-0010-0000-4E00-000003000000}" name="Unsuccessful" dataDxfId="141"/>
    <tableColumn id="4" xr3:uid="{00000000-0010-0000-4E00-000004000000}" name="Total Applicants" dataDxfId="140"/>
  </tableColumns>
  <tableStyleInfo name="TableStyleLight9" showFirstColumn="0" showLastColumn="0" showRowStripes="1" showColumnStripes="0"/>
  <extLst>
    <ext xmlns:x14="http://schemas.microsoft.com/office/spreadsheetml/2009/9/main" uri="{504A1905-F514-4f6f-8877-14C23A59335A}">
      <x14:table altText="Figure 68" altTextSummary="Undergraduate applicant outcomes by age band, 2019 to 2021"/>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C13B638-3269-40B1-B82F-CAD5B2779AF5}" name="Table3834" displayName="Table3834" ref="A7:E12" totalsRowShown="0" headerRowDxfId="139">
  <tableColumns count="5">
    <tableColumn id="1" xr3:uid="{1BB3CE93-9132-4B7E-8FDC-2118D21F0523}" name="Year" dataDxfId="138"/>
    <tableColumn id="2" xr3:uid="{E922B9BE-4825-42B0-82DE-3A3E7A60E84D}" name="UK Female" dataDxfId="137"/>
    <tableColumn id="3" xr3:uid="{A09E84BC-7A08-4B10-B293-D09EEA249F06}" name="UK Male" dataDxfId="136"/>
    <tableColumn id="4" xr3:uid="{33CD40F9-0CC3-4D49-9934-4D402E53510E}" name="Non-UK Female" dataDxfId="135"/>
    <tableColumn id="5" xr3:uid="{BC094946-B4D6-438B-88BD-7F4DA191DDDF}" name="Non-UK Male" dataDxfId="134"/>
  </tableColumns>
  <tableStyleInfo name="TableStyleLight9" showFirstColumn="0" showLastColumn="0" showRowStripes="1" showColumnStripes="0"/>
  <extLst>
    <ext xmlns:x14="http://schemas.microsoft.com/office/spreadsheetml/2009/9/main" uri="{504A1905-F514-4f6f-8877-14C23A59335A}">
      <x14:table altText="Table 9.1" altTextSummary="Undergraduate applicant success rates by binary sex and domicile, 2018-22"/>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33C33A33-AB2C-41F4-BABE-81B24CCB5D76}" name="Table4535" displayName="Table4535" ref="A16:J21" totalsRowShown="0" headerRowDxfId="133" dataDxfId="132">
  <tableColumns count="10">
    <tableColumn id="1" xr3:uid="{563181DF-5B09-48F1-B83E-7FD7A4220E64}" name="Year" dataDxfId="131"/>
    <tableColumn id="2" xr3:uid="{E19F8C2F-1590-4F63-B125-BE6E642E3DBE}" name="Asian (excl Chinese)" dataDxfId="130"/>
    <tableColumn id="3" xr3:uid="{65977E4B-6ADE-498A-B495-42E7D40CCC88}" name="Chinese" dataDxfId="129"/>
    <tableColumn id="4" xr3:uid="{0C49EC2C-934E-4B4C-89C6-F43A0F9C0E22}" name="Black" dataDxfId="128"/>
    <tableColumn id="5" xr3:uid="{E814DC6B-BE56-484E-816D-93607A7D7DFB}" name="Mixed" dataDxfId="127"/>
    <tableColumn id="6" xr3:uid="{9F2B596F-F832-4947-9583-DE9FEDB1E531}" name="Other" dataDxfId="126"/>
    <tableColumn id="7" xr3:uid="{D783AF4A-0393-47D6-908D-D3347E010FC1}" name="White" dataDxfId="125"/>
    <tableColumn id="8" xr3:uid="{687502FE-0BAB-409A-8DCF-74FEB5AA06EC}" name="Prefer not to say" dataDxfId="124"/>
    <tableColumn id="9" xr3:uid="{06895E39-0061-4D87-B554-790ADC774FC4}" name="All BME" dataDxfId="123"/>
    <tableColumn id="10" xr3:uid="{AAD22379-E60A-4A33-9B13-A6E0D86ADB13}" name="All applicants" dataDxfId="122"/>
  </tableColumns>
  <tableStyleInfo name="TableStyleLight9" showFirstColumn="0" showLastColumn="0" showRowStripes="1" showColumnStripes="0"/>
  <extLst>
    <ext xmlns:x14="http://schemas.microsoft.com/office/spreadsheetml/2009/9/main" uri="{504A1905-F514-4f6f-8877-14C23A59335A}">
      <x14:table altText="Table 9.7" altTextSummary="UK-domiciled undergraduate applicant success rates by ethnic group, 2018-22"/>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B7AF10D-51A8-445F-84B7-19ECB2A5E464}" name="Table10136" displayName="Table10136" ref="A25:E30" totalsRowShown="0" headerRowDxfId="121" dataDxfId="120">
  <tableColumns count="5">
    <tableColumn id="1" xr3:uid="{F143D4CF-773B-4142-B82E-EE86187A6E94}" name="Year" dataDxfId="119"/>
    <tableColumn id="2" xr3:uid="{64ABA12C-08C9-4A2A-84ED-FEB412C82F3F}" name="UK Disabled" dataDxfId="118"/>
    <tableColumn id="3" xr3:uid="{409E550B-7939-4548-8DAC-8765114FB6B3}" name="UK No disability" dataDxfId="117"/>
    <tableColumn id="4" xr3:uid="{E6C1B525-9D03-49EB-9679-97B47CA3027B}" name="Non-UK Disabled" dataDxfId="116"/>
    <tableColumn id="5" xr3:uid="{E157761A-1E18-4789-849A-73D8538A65B6}" name="Non-UK No disability" dataDxfId="115"/>
  </tableColumns>
  <tableStyleInfo name="TableStyleLight9" showFirstColumn="0" showLastColumn="0" showRowStripes="1" showColumnStripes="0"/>
  <extLst>
    <ext xmlns:x14="http://schemas.microsoft.com/office/spreadsheetml/2009/9/main" uri="{504A1905-F514-4f6f-8877-14C23A59335A}">
      <x14:table altText="Table 9.12" altTextSummary="Undergraduate applicant success rates by disability status and domicile, 2018-22"/>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94AEB9A-BA41-47D9-B6C3-EB8A00B8E8C9}" name="Table10239" displayName="Table10239" ref="A34:E38" totalsRowShown="0">
  <tableColumns count="5">
    <tableColumn id="1" xr3:uid="{3860562E-AC3F-4B9B-A4F0-F0DA6A00D0F6}" name="Division"/>
    <tableColumn id="2" xr3:uid="{00441D17-9F0D-4335-A0CC-890D839E0D3C}" name="UK Disabled" dataDxfId="114"/>
    <tableColumn id="3" xr3:uid="{45B24A27-E144-4ED8-8CB4-215583C91F19}" name="UK No disability" dataDxfId="113"/>
    <tableColumn id="4" xr3:uid="{A5A09D07-B39B-4A62-BBBC-76C94B94BCB1}" name="Non-UK Disabled" dataDxfId="112"/>
    <tableColumn id="5" xr3:uid="{1A8789BC-94D2-492B-AECF-C956220BD86C}" name="Non-UK No disability" dataDxfId="111"/>
  </tableColumns>
  <tableStyleInfo name="TableStyleLight9" showFirstColumn="0" showLastColumn="0" showRowStripes="1" showColumnStripes="0"/>
  <extLst>
    <ext xmlns:x14="http://schemas.microsoft.com/office/spreadsheetml/2009/9/main" uri="{504A1905-F514-4f6f-8877-14C23A59335A}">
      <x14:table altText="Table 9.13" altTextSummary="Undergraduate applicant success rates by disability status, division and domicile, 2022"/>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EC1402D6-5A6F-47FA-8A29-94DF31569A17}" name="Table4046" displayName="Table4046" ref="A73:E79" totalsRowShown="0" headerRowDxfId="110">
  <tableColumns count="5">
    <tableColumn id="1" xr3:uid="{467C93F1-BFA0-4C61-9227-E988DA4B9878}" name="Year" dataDxfId="109"/>
    <tableColumn id="2" xr3:uid="{E3945484-183F-4037-AE3C-B500A042645B}" name="UK Female" dataDxfId="108"/>
    <tableColumn id="3" xr3:uid="{C4D74042-0F2E-45D1-8393-2CA083823D6A}" name="UK Male" dataDxfId="107"/>
    <tableColumn id="4" xr3:uid="{6FD4C760-2B18-45C7-A6C8-3F87F05C5986}" name="Non-UK Female" dataDxfId="106"/>
    <tableColumn id="5" xr3:uid="{A1563E40-409F-4C2A-BC01-A671005BFE95}" name="Non-UK Male" dataDxfId="105"/>
  </tableColumns>
  <tableStyleInfo name="TableStyleLight9" showFirstColumn="0" showLastColumn="0" showRowStripes="1" showColumnStripes="0"/>
  <extLst>
    <ext xmlns:x14="http://schemas.microsoft.com/office/spreadsheetml/2009/9/main" uri="{504A1905-F514-4f6f-8877-14C23A59335A}">
      <x14:table altText="Table 9.3" altTextSummary="Postgraduate taught applicant success rates by binary sex and domicile, 2017-2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4:I46" totalsRowShown="0" headerRowDxfId="265" dataDxfId="264">
  <tableColumns count="9">
    <tableColumn id="1" xr3:uid="{00000000-0010-0000-0400-000001000000}" name="Governance body"/>
    <tableColumn id="2" xr3:uid="{00000000-0010-0000-0400-000002000000}" name="2016" dataDxfId="263"/>
    <tableColumn id="3" xr3:uid="{00000000-0010-0000-0400-000003000000}" name="2017" dataDxfId="262"/>
    <tableColumn id="4" xr3:uid="{00000000-0010-0000-0400-000004000000}" name="2018" dataDxfId="261"/>
    <tableColumn id="5" xr3:uid="{00000000-0010-0000-0400-000005000000}" name="2019" dataDxfId="260"/>
    <tableColumn id="6" xr3:uid="{00000000-0010-0000-0400-000006000000}" name="2020" dataDxfId="259"/>
    <tableColumn id="7" xr3:uid="{00000000-0010-0000-0400-000007000000}" name="2021" dataDxfId="258"/>
    <tableColumn id="8" xr3:uid="{4AD5E7A5-32B2-4C41-9EF8-89CEE1A13BE7}" name="2022" dataDxfId="257"/>
    <tableColumn id="9" xr3:uid="{24467FD5-44F2-4065-A9EF-A73F98207B54}" name="2023" dataDxfId="256"/>
  </tableColumns>
  <tableStyleInfo name="TableStyleLight9" showFirstColumn="0" showLastColumn="0" showRowStripes="1" showColumnStripes="0"/>
  <extLst>
    <ext xmlns:x14="http://schemas.microsoft.com/office/spreadsheetml/2009/9/main" uri="{504A1905-F514-4f6f-8877-14C23A59335A}">
      <x14:table altText="Table 5" altTextSummary="Black and Minority Ethnic membership of University governance bodies, 2017-21"/>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24D4380-EE7B-4399-BFCA-E7C7D605F912}" name="Table4252" displayName="Table4252" ref="A96:E101" totalsRowShown="0" headerRowDxfId="104" dataDxfId="103">
  <tableColumns count="5">
    <tableColumn id="1" xr3:uid="{F1F528A8-1BB3-42BB-B407-447FEC5C2BE3}" name="Year" dataDxfId="102"/>
    <tableColumn id="2" xr3:uid="{D8F5F6E6-048A-44DF-A4C9-4D75F9531641}" name="UK Female" dataDxfId="101"/>
    <tableColumn id="3" xr3:uid="{47ECEBCE-55D8-4F13-B14A-DFEC83C689C4}" name="UK Male" dataDxfId="100"/>
    <tableColumn id="4" xr3:uid="{6CDCFEE2-BBDD-448B-8A6A-510022E93F3F}" name="Non-UK Female" dataDxfId="99"/>
    <tableColumn id="5" xr3:uid="{DF30CE0E-0BA2-4C31-9C72-418679454F43}" name="Non-UK Male" dataDxfId="98"/>
  </tableColumns>
  <tableStyleInfo name="TableStyleLight9" showFirstColumn="0" showLastColumn="0" showRowStripes="1" showColumnStripes="0"/>
  <extLst>
    <ext xmlns:x14="http://schemas.microsoft.com/office/spreadsheetml/2009/9/main" uri="{504A1905-F514-4f6f-8877-14C23A59335A}">
      <x14:table altText="Table 9.5" altTextSummary="Postgraduate research applicant success rates by binary sex and domicile, 2017-21"/>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9A713286-723F-4673-8FCE-CE11D2607686}" name="Table4753" displayName="Table4753" ref="A115:E120" totalsRowShown="0" headerRowDxfId="97" dataDxfId="96">
  <tableColumns count="5">
    <tableColumn id="1" xr3:uid="{D569DEB8-2C5A-4109-BE9A-C0CE7987629B}" name="Year" dataDxfId="95"/>
    <tableColumn id="2" xr3:uid="{563C408F-C01C-4842-BF6B-00A9D63EE4DD}" name="UK BME" dataDxfId="94"/>
    <tableColumn id="3" xr3:uid="{477B2027-F9E1-4294-8671-EACE5AF335A9}" name="UK White" dataDxfId="93"/>
    <tableColumn id="4" xr3:uid="{D2C54595-5050-419B-B540-2EFBED32EA6A}" name="Non-UK BME" dataDxfId="92"/>
    <tableColumn id="5" xr3:uid="{DDE3B395-A2DD-430D-9DF5-410DC742D915}" name="Non-UK White" dataDxfId="91"/>
  </tableColumns>
  <tableStyleInfo name="TableStyleLight9" showFirstColumn="0" showLastColumn="0" showRowStripes="1" showColumnStripes="0"/>
  <extLst>
    <ext xmlns:x14="http://schemas.microsoft.com/office/spreadsheetml/2009/9/main" uri="{504A1905-F514-4f6f-8877-14C23A59335A}">
      <x14:table altText="Table 9.9" altTextSummary="Postgraduate taught applicant success rates by BME/White ethnicity and domicile, 2017-21"/>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21D6524C-CACB-4C1D-9AF8-61A4737B6AB7}" name="Table4854" displayName="Table4854" ref="A133:E138" totalsRowShown="0" headerRowDxfId="90" dataDxfId="89">
  <tableColumns count="5">
    <tableColumn id="1" xr3:uid="{2CB33414-9598-4AD6-B16E-E02A07D3ED37}" name="Year" dataDxfId="88"/>
    <tableColumn id="2" xr3:uid="{138D7D8F-C107-46A9-B722-2C8383B9987C}" name="UK BME" dataDxfId="87"/>
    <tableColumn id="3" xr3:uid="{55EFE539-FCD8-462D-BD9E-C7787ACBDC07}" name="UK White" dataDxfId="86"/>
    <tableColumn id="4" xr3:uid="{F1856DE5-450A-4699-969A-B604C9C3DF32}" name="Non-UK BME" dataDxfId="85"/>
    <tableColumn id="5" xr3:uid="{8026604A-9D4C-4083-A73D-B0A1DC7E515C}" name="Non-UK White" dataDxfId="84"/>
  </tableColumns>
  <tableStyleInfo name="TableStyleLight9" showFirstColumn="0" showLastColumn="0" showRowStripes="1" showColumnStripes="0"/>
  <extLst>
    <ext xmlns:x14="http://schemas.microsoft.com/office/spreadsheetml/2009/9/main" uri="{504A1905-F514-4f6f-8877-14C23A59335A}">
      <x14:table altText="Table 9.10" altTextSummary="Postgraduate research applicant success rates by BME/White ethnicity and domicile, 2017-21"/>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50000000}" name="Table50" displayName="Table50" ref="A10:E15" totalsRowShown="0">
  <tableColumns count="5">
    <tableColumn id="1" xr3:uid="{00000000-0010-0000-5000-000001000000}" name="Year"/>
    <tableColumn id="2" xr3:uid="{00000000-0010-0000-5000-000002000000}" name="UG"/>
    <tableColumn id="3" xr3:uid="{00000000-0010-0000-5000-000003000000}" name="PGT" dataDxfId="83"/>
    <tableColumn id="4" xr3:uid="{6E6352CB-4F2A-476A-94A7-C90F6786F3AE}" name="PGR" dataDxfId="82"/>
    <tableColumn id="5" xr3:uid="{1735C210-61CD-4906-899F-018F3F7E9222}" name="Total" dataDxfId="81"/>
  </tableColumns>
  <tableStyleInfo name="TableStyleLight9" showFirstColumn="0" showLastColumn="0" showRowStripes="1" showColumnStripes="0"/>
  <extLst>
    <ext xmlns:x14="http://schemas.microsoft.com/office/spreadsheetml/2009/9/main" uri="{504A1905-F514-4f6f-8877-14C23A59335A}">
      <x14:table altText="Figure 70" altTextSummary="Female students by level of study, 2017-21"/>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54000000}" name="Table114" displayName="Table114" ref="A28:F32" totalsRowShown="0" headerRowDxfId="80">
  <tableColumns count="6">
    <tableColumn id="1" xr3:uid="{00000000-0010-0000-5400-000001000000}" name="Domicile"/>
    <tableColumn id="2" xr3:uid="{00000000-0010-0000-5400-000002000000}" name="2019" dataDxfId="79"/>
    <tableColumn id="3" xr3:uid="{00000000-0010-0000-5400-000003000000}" name="2020" dataDxfId="78"/>
    <tableColumn id="4" xr3:uid="{00000000-0010-0000-5400-000004000000}" name="2021" dataDxfId="77"/>
    <tableColumn id="5" xr3:uid="{00000000-0010-0000-5400-000005000000}" name="2022" dataDxfId="76"/>
    <tableColumn id="6" xr3:uid="{00000000-0010-0000-5400-000006000000}" name="2023" dataDxfId="75"/>
  </tableColumns>
  <tableStyleInfo name="TableStyleLight9" showFirstColumn="0" showLastColumn="0" showRowStripes="1" showColumnStripes="0"/>
  <extLst>
    <ext xmlns:x14="http://schemas.microsoft.com/office/spreadsheetml/2009/9/main" uri="{504A1905-F514-4f6f-8877-14C23A59335A}">
      <x14:table altText="Figure 74" altTextSummary="Black and Minority Ethnic students by domicile, 2017-21"/>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55000000}" name="Table115" displayName="Table115" ref="A36:H42" totalsRowShown="0">
  <tableColumns count="8">
    <tableColumn id="1" xr3:uid="{00000000-0010-0000-5500-000001000000}" name="Level of study"/>
    <tableColumn id="2" xr3:uid="{00000000-0010-0000-5500-000002000000}" name="Domicile" dataDxfId="74"/>
    <tableColumn id="3" xr3:uid="{00000000-0010-0000-5500-000003000000}" name="2018" dataDxfId="73"/>
    <tableColumn id="4" xr3:uid="{00000000-0010-0000-5500-000004000000}" name="2019" dataDxfId="72"/>
    <tableColumn id="5" xr3:uid="{9B80C3D4-5DE4-495D-AFA8-368BC78D12E6}" name="2020" dataDxfId="71"/>
    <tableColumn id="6" xr3:uid="{C4DD69B1-98BA-48D0-ABDC-1CAE29880608}" name="2021" dataDxfId="70"/>
    <tableColumn id="7" xr3:uid="{05400347-3652-496B-936D-40AA5C42A296}" name="2022" dataDxfId="69"/>
    <tableColumn id="8" xr3:uid="{4F9E42EF-474F-464D-844C-9B77C9A372F5}" name="2023" dataDxfId="68"/>
  </tableColumns>
  <tableStyleInfo name="TableStyleLight9" showFirstColumn="0" showLastColumn="0" showRowStripes="1" showColumnStripes="0"/>
  <extLst>
    <ext xmlns:x14="http://schemas.microsoft.com/office/spreadsheetml/2009/9/main" uri="{504A1905-F514-4f6f-8877-14C23A59335A}">
      <x14:table altText="Figure 75" altTextSummary="Black and Minority Ethnic students by domicile and level of study, 2017-21"/>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26B01474-1DFC-46F5-8DA7-B185B50F99E3}" name="Table11255" displayName="Table11255" ref="A19:F24" totalsRowShown="0">
  <tableColumns count="6">
    <tableColumn id="1" xr3:uid="{D52F9519-AAF2-46FA-A245-DB4F36DB5444}" name="Division"/>
    <tableColumn id="3" xr3:uid="{9F300A13-07DC-489C-809B-AA1FC88F7BD7}" name="2019" dataDxfId="67"/>
    <tableColumn id="4" xr3:uid="{4EE1356A-E190-4ED8-912B-685F06EAD31C}" name="2020" dataDxfId="66"/>
    <tableColumn id="5" xr3:uid="{17D397A0-9DCC-4179-BEBA-E55083E0FB5F}" name="2021" dataDxfId="65"/>
    <tableColumn id="6" xr3:uid="{0B948489-39FD-4B2F-8C8C-6348BF0DB695}" name="2022" dataDxfId="64"/>
    <tableColumn id="7" xr3:uid="{D9A0DC53-C0E2-4389-A481-0DF48EFB2D3B}" name="2023" dataDxfId="63"/>
  </tableColumns>
  <tableStyleInfo name="TableStyleLight9" showFirstColumn="0" showLastColumn="0" showRowStripes="1" showColumnStripes="0"/>
  <extLst>
    <ext xmlns:x14="http://schemas.microsoft.com/office/spreadsheetml/2009/9/main" uri="{504A1905-F514-4f6f-8877-14C23A59335A}">
      <x14:table altText="Table 10.3" altTextSummary="Female students by division, 2018-22"/>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347954E-A961-4C19-A1CC-8329107FB735}" name="Table12256" displayName="Table12256" ref="A46:F50" totalsRowShown="0" headerRowDxfId="62">
  <tableColumns count="6">
    <tableColumn id="1" xr3:uid="{20FC6991-A132-44DD-939A-F5420665590F}" name="Level of study"/>
    <tableColumn id="4" xr3:uid="{2606421B-7D5D-4868-8596-074B5E5E3A3B}" name="2019" dataDxfId="61"/>
    <tableColumn id="5" xr3:uid="{2A212232-BD64-4B64-BD05-63A220705C32}" name="2020" dataDxfId="60"/>
    <tableColumn id="6" xr3:uid="{8E51F880-F2E0-4CF3-9D2F-B76C3ABDD9D6}" name="2021" dataDxfId="59"/>
    <tableColumn id="8" xr3:uid="{EA3AF778-8CA2-49B2-B471-90E023261E5E}" name="2022" dataDxfId="58"/>
    <tableColumn id="2" xr3:uid="{DE3577C1-0923-4738-9327-BBB90A1FF838}" name="2023" dataDxfId="57"/>
  </tableColumns>
  <tableStyleInfo name="TableStyleLight9" showFirstColumn="0" showLastColumn="0" showRowStripes="1" showColumnStripes="0"/>
  <extLst>
    <ext xmlns:x14="http://schemas.microsoft.com/office/spreadsheetml/2009/9/main" uri="{504A1905-F514-4f6f-8877-14C23A59335A}">
      <x14:table altText="Table 10.15" altTextSummary="Disabled students by level of study, 2018-22"/>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35AC3151-B3DB-4B08-9A2D-7E912A81B6EC}" name="Table12657" displayName="Table12657" ref="A54:F60" totalsRowShown="0" headerRowDxfId="56">
  <tableColumns count="6">
    <tableColumn id="1" xr3:uid="{6AC0CFA7-BEFC-4797-B593-075420CD376D}" name="Sexual orientation"/>
    <tableColumn id="4" xr3:uid="{EEA1BFB9-CA37-487D-AA9C-CD0D30118006}" name="2019" dataDxfId="55"/>
    <tableColumn id="5" xr3:uid="{21EB5695-B76A-4A40-80F8-71D491602A3E}" name="2020" dataDxfId="54"/>
    <tableColumn id="6" xr3:uid="{CD8442F6-886F-4FBB-87EB-A874C1FD2E27}" name="2021" dataDxfId="53"/>
    <tableColumn id="7" xr3:uid="{98DAD3AA-C9F7-40FC-9109-DE71370C3B59}" name="2022" dataDxfId="52"/>
    <tableColumn id="2" xr3:uid="{7AD940C8-FF71-4946-A88B-3D428F6EA198}" name="2023" dataDxfId="51"/>
  </tableColumns>
  <tableStyleInfo name="TableStyleLight9" showFirstColumn="0" showLastColumn="0" showRowStripes="1" showColumnStripes="0"/>
  <extLst>
    <ext xmlns:x14="http://schemas.microsoft.com/office/spreadsheetml/2009/9/main" uri="{504A1905-F514-4f6f-8877-14C23A59335A}">
      <x14:table altText="Table 10.19" altTextSummary="On-course students by sexual orientation, 2018-22"/>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431BA58E-9F5B-4F6E-8D53-3F23E7356E02}" name="Table13058" displayName="Table13058" ref="A64:F74" totalsRowShown="0">
  <tableColumns count="6">
    <tableColumn id="1" xr3:uid="{8EC038A4-6658-4692-B184-9BEF94166B9C}" name=" Religion or belief"/>
    <tableColumn id="3" xr3:uid="{8AD1DAD1-E080-42B6-8D52-5C25635F5E6B}" name="2019" dataDxfId="50"/>
    <tableColumn id="4" xr3:uid="{6FF4E0C9-6353-4D54-AF27-32362777F6FA}" name="2020" dataDxfId="49"/>
    <tableColumn id="5" xr3:uid="{4A277BA0-9EE6-4B89-9B06-EF2CB75B51E9}" name="2021" dataDxfId="48"/>
    <tableColumn id="6" xr3:uid="{5A2B7986-7411-4284-820C-BD1BB0B6AF9A}" name="2022" dataDxfId="47"/>
    <tableColumn id="7" xr3:uid="{C80583BA-1A3E-44C1-A5D5-B7AA6EA9CF48}" name="2023" dataDxfId="46"/>
  </tableColumns>
  <tableStyleInfo name="TableStyleLight9" showFirstColumn="0" showLastColumn="0" showRowStripes="1" showColumnStripes="0"/>
  <extLst>
    <ext xmlns:x14="http://schemas.microsoft.com/office/spreadsheetml/2009/9/main" uri="{504A1905-F514-4f6f-8877-14C23A59335A}">
      <x14:table altText="Table 10.23" altTextSummary="On-course students by religion or belief, 2018-22"/>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06000000}" name="Table532" displayName="Table532" ref="A18:G20" totalsRowShown="0" headerRowDxfId="255" dataDxfId="254">
  <tableColumns count="7">
    <tableColumn id="1" xr3:uid="{00000000-0010-0000-0600-000001000000}" name="Governance body"/>
    <tableColumn id="4" xr3:uid="{00000000-0010-0000-0600-000004000000}" name="2018" dataDxfId="253"/>
    <tableColumn id="5" xr3:uid="{00000000-0010-0000-0600-000005000000}" name="2019" dataDxfId="252"/>
    <tableColumn id="6" xr3:uid="{00000000-0010-0000-0600-000006000000}" name="2020" dataDxfId="251"/>
    <tableColumn id="7" xr3:uid="{00000000-0010-0000-0600-000007000000}" name="2021" dataDxfId="250"/>
    <tableColumn id="2" xr3:uid="{65CB17A4-A230-4FD2-92E1-8F7154D73995}" name="2022" dataDxfId="249"/>
    <tableColumn id="8" xr3:uid="{75BF5659-8C5B-48A4-8B8A-F0FF010C5735}" name="2023" dataDxfId="248"/>
  </tableColumns>
  <tableStyleInfo name="TableStyleLight9" showFirstColumn="0" showLastColumn="0" showRowStripes="1" showColumnStripes="0"/>
  <extLst>
    <ext xmlns:x14="http://schemas.microsoft.com/office/spreadsheetml/2009/9/main" uri="{504A1905-F514-4f6f-8877-14C23A59335A}">
      <x14:table altText="Figure 1" altTextSummary="Female membership of University governance bodies, 2017-21"/>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6B000000}" name="Table137" displayName="Table137" ref="A57:E63" totalsRowShown="0" headerRowDxfId="45">
  <tableColumns count="5">
    <tableColumn id="1" xr3:uid="{00000000-0010-0000-6B00-000001000000}" name="Year"/>
    <tableColumn id="2" xr3:uid="{00000000-0010-0000-6B00-000002000000}" name="BME Female" dataDxfId="44"/>
    <tableColumn id="3" xr3:uid="{00000000-0010-0000-6B00-000003000000}" name="BME Male" dataDxfId="43"/>
    <tableColumn id="4" xr3:uid="{00000000-0010-0000-6B00-000004000000}" name="White Female" dataDxfId="42"/>
    <tableColumn id="5" xr3:uid="{00000000-0010-0000-6B00-000005000000}" name="White Male" dataDxfId="41"/>
  </tableColumns>
  <tableStyleInfo name="TableStyleLight9" showFirstColumn="0" showLastColumn="0" showRowStripes="1" showColumnStripes="0"/>
  <extLst>
    <ext xmlns:x14="http://schemas.microsoft.com/office/spreadsheetml/2009/9/main" uri="{504A1905-F514-4f6f-8877-14C23A59335A}">
      <x14:table altText="Figure 95" altTextSummary="First class degree attainment by BME/White ethnicity and binary sex, 2017-21"/>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75000000}" name="Table13827" displayName="Table13827" ref="A67:G73" totalsRowShown="0" headerRowDxfId="40">
  <tableColumns count="7">
    <tableColumn id="1" xr3:uid="{00000000-0010-0000-7500-000001000000}" name="Year"/>
    <tableColumn id="2" xr3:uid="{00000000-0010-0000-7500-000002000000}" name="All BME" dataDxfId="39"/>
    <tableColumn id="3" xr3:uid="{00000000-0010-0000-7500-000003000000}" name="All White" dataDxfId="38"/>
    <tableColumn id="4" xr3:uid="{00000000-0010-0000-7500-000004000000}" name="UK BME" dataDxfId="37"/>
    <tableColumn id="5" xr3:uid="{00000000-0010-0000-7500-000005000000}" name="UK White" dataDxfId="36"/>
    <tableColumn id="6" xr3:uid="{00000000-0010-0000-7500-000006000000}" name="Non-UK BME" dataDxfId="35"/>
    <tableColumn id="7" xr3:uid="{00000000-0010-0000-7500-000007000000}" name="Non-UK White" dataDxfId="34"/>
  </tableColumns>
  <tableStyleInfo name="TableStyleLight9" showFirstColumn="0" showLastColumn="0" showRowStripes="1" showColumnStripes="0"/>
  <extLst>
    <ext xmlns:x14="http://schemas.microsoft.com/office/spreadsheetml/2009/9/main" uri="{504A1905-F514-4f6f-8877-14C23A59335A}">
      <x14:table altText="Figure 94" altTextSummary="First class degree attainment by BME/White ethnicity and domicile, 2017-21"/>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FE061FE0-B984-4B14-A819-3B2736ECBECE}" name="Table13259" displayName="Table13259" ref="A36:E53" totalsRowShown="0" headerRowDxfId="33">
  <tableColumns count="5">
    <tableColumn id="1" xr3:uid="{DB0959D6-E16A-4868-9F70-E0D478218B7E}" name="Year" dataDxfId="32"/>
    <tableColumn id="2" xr3:uid="{695E9AE3-AABC-49FA-817A-E24A115F4681}" name="Female Firsts" dataDxfId="31"/>
    <tableColumn id="3" xr3:uid="{DD85FD9A-52F2-4C72-A341-1C623F656C4F}" name="Male Firsts" dataDxfId="30"/>
    <tableColumn id="5" xr3:uid="{7FA7FDD6-36BF-4ECD-A5B1-90034690C21B}" name="Female Distinctions" dataDxfId="29"/>
    <tableColumn id="4" xr3:uid="{3F29794C-6DA3-44BC-A4CA-2786812BE6A9}" name="Male Distinctions" dataDxfId="28"/>
  </tableColumns>
  <tableStyleInfo name="TableStyleLight9" showFirstColumn="0" showLastColumn="0" showRowStripes="1" showColumnStripes="0"/>
  <extLst>
    <ext xmlns:x14="http://schemas.microsoft.com/office/spreadsheetml/2009/9/main" uri="{504A1905-F514-4f6f-8877-14C23A59335A}">
      <x14:table altText="Table 11.1" altTextSummary="Top class degree attainment by binary sex, 2008-22_x000d__x000a_"/>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3B126529-7B57-48CB-B772-F520C0358C84}" name="Table5379" displayName="Table5379" ref="A7:J11" totalsRowShown="0" headerRowDxfId="27">
  <tableColumns count="10">
    <tableColumn id="1" xr3:uid="{4731E4DB-3C46-4347-8C97-297F2557BBCA}" name="Division"/>
    <tableColumn id="2" xr3:uid="{EC52BA98-C6CE-4215-9148-1760DAB24012}" name="Female" dataDxfId="26"/>
    <tableColumn id="3" xr3:uid="{ACE589E9-D2FF-4BEF-91E9-32CDCC036776}" name="Male" dataDxfId="25"/>
    <tableColumn id="4" xr3:uid="{2BA1964B-F14E-4862-951A-4FEAFB9F5966}" name="BME" dataDxfId="24"/>
    <tableColumn id="5" xr3:uid="{3A40601D-5D08-4A79-9F09-8B0D1039E68A}" name="White" dataDxfId="23"/>
    <tableColumn id="6" xr3:uid="{C136E0CA-8283-4990-812A-FE7880C78AF7}" name="Disabled" dataDxfId="22"/>
    <tableColumn id="7" xr3:uid="{33AD2096-1AA9-4C4D-9A7C-53B8205DE2C4}" name="No known disability" dataDxfId="21"/>
    <tableColumn id="8" xr3:uid="{2FC6681C-9CF3-443A-84C0-2756AB1D8D81}" name="UK national" dataDxfId="20"/>
    <tableColumn id="9" xr3:uid="{0E903B36-86C6-4013-80C8-96ADAEDC6769}" name="EEA national" dataDxfId="19"/>
    <tableColumn id="10" xr3:uid="{C3D9AE1A-B5A8-4BB5-AE2B-08809F6EF014}" name="Non-EEA national" dataDxfId="18"/>
  </tableColumns>
  <tableStyleInfo name="TableStyleLight9" showFirstColumn="0" showLastColumn="0" showRowStripes="1" showColumnStripes="0"/>
  <extLst>
    <ext xmlns:x14="http://schemas.microsoft.com/office/spreadsheetml/2009/9/main" uri="{504A1905-F514-4f6f-8877-14C23A59335A}">
      <x14:table altText="Table 12.1" altTextSummary="Postgraduate taught outcomes: Distinctions awarded to students on one-year full-time programmes (2021 cohort)"/>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F1382B1B-D321-46B7-88E6-AE91377321DD}" name="Table5480" displayName="Table5480" ref="A15:J17" totalsRowShown="0" headerRowDxfId="17">
  <tableColumns count="10">
    <tableColumn id="1" xr3:uid="{E6BBD720-D586-4EDC-8B4E-E55027B5298F}" name="Division"/>
    <tableColumn id="2" xr3:uid="{9B76AFC2-B3C0-4FB3-9475-7B2E960C2BDF}" name="Female"/>
    <tableColumn id="3" xr3:uid="{E9B20F54-7D93-452C-B1C6-0A091313B120}" name="Male"/>
    <tableColumn id="4" xr3:uid="{A15FA16C-5C55-4B1F-A418-D34D644A3D4E}" name="BME" dataDxfId="16"/>
    <tableColumn id="5" xr3:uid="{1635C7E5-81C5-4485-854B-52D472CB88C8}" name="White" dataDxfId="15"/>
    <tableColumn id="6" xr3:uid="{FFB2B439-C562-4F19-A1E2-AF5F46AD99C9}" name="Disability" dataDxfId="14"/>
    <tableColumn id="7" xr3:uid="{58390C0A-4D47-4C2B-89FE-3B83B9AC2F04}" name="No known disability" dataDxfId="13"/>
    <tableColumn id="8" xr3:uid="{E1C35861-5D8C-466B-8EF3-EBD0F0E416E8}" name="UK national" dataDxfId="12"/>
    <tableColumn id="9" xr3:uid="{C035FB97-60F7-48CE-B0EA-CE0DC17B5D1B}" name="EEA national" dataDxfId="11"/>
    <tableColumn id="10" xr3:uid="{9BD196E0-8D12-4F7F-B677-B4B7860A2DC7}" name="Non-EEA national" dataDxfId="10"/>
  </tableColumns>
  <tableStyleInfo name="TableStyleLight9" showFirstColumn="0" showLastColumn="0" showRowStripes="1" showColumnStripes="0"/>
  <extLst>
    <ext xmlns:x14="http://schemas.microsoft.com/office/spreadsheetml/2009/9/main" uri="{504A1905-F514-4f6f-8877-14C23A59335A}">
      <x14:table altText="Table 12.2" altTextSummary="Postgraduate taught outcomes: Distinctions awarded to students on two-year full-time programmes (2020 cohort)"/>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E38B7C8E-87C7-4599-BDDF-AEF75D3D96B1}" name="Table5581" displayName="Table5581" ref="A21:J25" totalsRowShown="0" headerRowDxfId="9">
  <tableColumns count="10">
    <tableColumn id="1" xr3:uid="{8B430934-576B-4BF0-8CB0-38B2F852695E}" name="Division"/>
    <tableColumn id="2" xr3:uid="{2C89184C-B03E-4949-9AB1-85D3FF5767A0}" name="Female" dataDxfId="8"/>
    <tableColumn id="3" xr3:uid="{AE40C2E2-E558-447A-9F3C-A05D556C293A}" name="Male" dataDxfId="7"/>
    <tableColumn id="4" xr3:uid="{FB4D9FA9-CE79-46AD-A16F-262FE3DDD45E}" name="BME" dataDxfId="6"/>
    <tableColumn id="5" xr3:uid="{76ED29AB-E66A-4B5F-A1F6-87AC68856E4E}" name="White" dataDxfId="5"/>
    <tableColumn id="6" xr3:uid="{D85481B0-7764-4E9E-A6F1-BC827D05228A}" name="Disability" dataDxfId="4"/>
    <tableColumn id="7" xr3:uid="{610B5076-1F9C-4770-A927-FAB6BA4EB0E0}" name="No known disability" dataDxfId="3"/>
    <tableColumn id="8" xr3:uid="{920802F5-7A4A-427A-A594-DA40C7F6B6E8}" name="UK national" dataDxfId="2"/>
    <tableColumn id="9" xr3:uid="{113E7CB4-BC92-489A-BCAA-9ED277D349A1}" name="EEA national" dataDxfId="1"/>
    <tableColumn id="10" xr3:uid="{6846E455-453A-49AC-94F2-EFA0C2273B00}" name="Non-EEA national" dataDxfId="0"/>
  </tableColumns>
  <tableStyleInfo name="TableStyleLight9" showFirstColumn="0" showLastColumn="0" showRowStripes="1" showColumnStripes="0"/>
  <extLst>
    <ext xmlns:x14="http://schemas.microsoft.com/office/spreadsheetml/2009/9/main" uri="{504A1905-F514-4f6f-8877-14C23A59335A}">
      <x14:table altText="Table 12.3" altTextSummary="Postgraduate research outcomes: doctoral submissions within 48 months by students with 9 terms' fee liability (2018 cohor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8000000}" name="Table27" displayName="Table27" ref="A50:D57" totalsRowShown="0" headerRowDxfId="247" dataDxfId="246" tableBorderDxfId="245">
  <tableColumns count="4">
    <tableColumn id="1" xr3:uid="{00000000-0010-0000-0800-000001000000}" name="Committee of Council" dataDxfId="244"/>
    <tableColumn id="2" xr3:uid="{00000000-0010-0000-0800-000002000000}" name="BME" dataDxfId="243"/>
    <tableColumn id="3" xr3:uid="{00000000-0010-0000-0800-000003000000}" name="Prefer not to say" dataDxfId="242"/>
    <tableColumn id="4" xr3:uid="{00000000-0010-0000-0800-000004000000}" name="No data" dataDxfId="241"/>
  </tableColumns>
  <tableStyleInfo name="TableStyleLight9" showFirstColumn="0" showLastColumn="0" showRowStripes="1" showColumnStripes="0"/>
  <extLst>
    <ext xmlns:x14="http://schemas.microsoft.com/office/spreadsheetml/2009/9/main" uri="{504A1905-F514-4f6f-8877-14C23A59335A}">
      <x14:table altText="Figure 7" altTextSummary="Black and Minority Ethnic members of Council and its five main committees, 202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8:G14" totalsRowShown="0">
  <tableColumns count="7">
    <tableColumn id="1" xr3:uid="{00000000-0010-0000-0200-000001000000}" name="Division"/>
    <tableColumn id="5" xr3:uid="{00000000-0010-0000-0200-000005000000}" name="2018" dataDxfId="240"/>
    <tableColumn id="6" xr3:uid="{00000000-0010-0000-0200-000006000000}" name="2019" dataDxfId="239"/>
    <tableColumn id="7" xr3:uid="{00000000-0010-0000-0200-000007000000}" name="2020" dataDxfId="238"/>
    <tableColumn id="2" xr3:uid="{00000000-0010-0000-0200-000002000000}" name="2021" dataDxfId="237"/>
    <tableColumn id="3" xr3:uid="{4C1F3462-BE0F-463F-9536-5E7380B933AE}" name="2022" dataDxfId="236"/>
    <tableColumn id="8" xr3:uid="{CE80C159-B181-4DEB-85E1-79E9EDF127C7}" name="2023" dataDxfId="235"/>
  </tableColumns>
  <tableStyleInfo name="TableStyleLight9" showFirstColumn="0" showLastColumn="0" showRowStripes="1" showColumnStripes="0"/>
  <extLst>
    <ext xmlns:x14="http://schemas.microsoft.com/office/spreadsheetml/2009/9/main" uri="{504A1905-F514-4f6f-8877-14C23A59335A}">
      <x14:table altText="Figure 3" altTextSummary="Female members of divisional boards, 2017-2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9000000}" name="Table6" displayName="Table6" ref="A72:G77" totalsRowShown="0" headerRowDxfId="234">
  <tableColumns count="7">
    <tableColumn id="1" xr3:uid="{00000000-0010-0000-0900-000001000000}" name="Grade group"/>
    <tableColumn id="3" xr3:uid="{EE71E2A9-256C-4232-AB21-CF039116A1A8}" name="2018" dataDxfId="233"/>
    <tableColumn id="5" xr3:uid="{00000000-0010-0000-0900-000005000000}" name="2019" dataDxfId="232"/>
    <tableColumn id="6" xr3:uid="{00000000-0010-0000-0900-000006000000}" name="2020" dataDxfId="231"/>
    <tableColumn id="2" xr3:uid="{00000000-0010-0000-0900-000002000000}" name="2021" dataDxfId="230"/>
    <tableColumn id="7" xr3:uid="{BE3317D1-FD7D-4DC9-B3DF-949157EABC9E}" name="2022" dataDxfId="229"/>
    <tableColumn id="8" xr3:uid="{E58F1FBA-DB9E-4948-96AA-9DE4101693E5}" name="2023" dataDxfId="228"/>
  </tableColumns>
  <tableStyleInfo name="TableStyleLight9" showFirstColumn="0" showLastColumn="0" showRowStripes="1" showColumnStripes="0"/>
  <extLst>
    <ext xmlns:x14="http://schemas.microsoft.com/office/spreadsheetml/2009/9/main" uri="{504A1905-F514-4f6f-8877-14C23A59335A}">
      <x14:table altText="Figure 9" altTextSummary="Female staff in post by grade group, 2017-21 (F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235067-A81F-477D-B5ED-C5B8719C2E6B}" name="Table72" displayName="Table72" ref="A124:G128" totalsRowShown="0" headerRowDxfId="227">
  <tableColumns count="7">
    <tableColumn id="1" xr3:uid="{55D3E4A3-82D8-4BDA-86AB-B4BDD6CAC932}" name="Grade equivalent"/>
    <tableColumn id="4" xr3:uid="{0DCFAC16-89E5-405A-9233-42A1B4A1E434}" name="2018" dataDxfId="226"/>
    <tableColumn id="5" xr3:uid="{28B3F5C2-67DB-48A5-A4F6-1C47CD39CA5A}" name="2019" dataDxfId="225"/>
    <tableColumn id="6" xr3:uid="{099CA085-0DF3-45EE-8CB6-09C59821E8D4}" name="2020" dataDxfId="224"/>
    <tableColumn id="2" xr3:uid="{8C2E3570-A369-4F80-8041-2F63E8864AE1}" name="2021" dataDxfId="223"/>
    <tableColumn id="7" xr3:uid="{2A29E1A9-E3F7-47EF-830A-A924EA9E5C4C}" name="2022" dataDxfId="222"/>
    <tableColumn id="8" xr3:uid="{FB8312DD-1FAA-448B-BC76-B8C831DB2CC7}" name="2023" dataDxfId="221"/>
  </tableColumns>
  <tableStyleInfo name="TableStyleLight9" showFirstColumn="0" showLastColumn="0" showRowStripes="1" showColumnStripes="0"/>
  <extLst>
    <ext xmlns:x14="http://schemas.microsoft.com/office/spreadsheetml/2009/9/main" uri="{504A1905-F514-4f6f-8877-14C23A59335A}">
      <x14:table altText="Table 2.2" altTextSummary="Female professors by role type, 2017-22 (FT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6000000}" name="Table15" displayName="Table15" ref="A8:H13" totalsRowShown="0" headerRowDxfId="220">
  <tableColumns count="8">
    <tableColumn id="1" xr3:uid="{00000000-0010-0000-1600-000001000000}" name="Grade group"/>
    <tableColumn id="2" xr3:uid="{00000000-0010-0000-1600-000002000000}" name="2017" dataDxfId="219"/>
    <tableColumn id="3" xr3:uid="{00000000-0010-0000-1600-000003000000}" name="2018" dataDxfId="218"/>
    <tableColumn id="4" xr3:uid="{00000000-0010-0000-1600-000004000000}" name="2019" dataDxfId="217"/>
    <tableColumn id="5" xr3:uid="{00000000-0010-0000-1600-000005000000}" name="2020" dataDxfId="216"/>
    <tableColumn id="6" xr3:uid="{00000000-0010-0000-1600-000006000000}" name="2021" dataDxfId="215"/>
    <tableColumn id="7" xr3:uid="{D625E485-3022-46A8-B5BE-6A8A4A2B6E2C}" name="2022" dataDxfId="214"/>
    <tableColumn id="8" xr3:uid="{3B454CEF-0EF2-4C88-A2E7-E2265904EB6C}" name="2023" dataDxfId="213"/>
  </tableColumns>
  <tableStyleInfo name="TableStyleLight9" showFirstColumn="0" showLastColumn="0" showRowStripes="1" showColumnStripes="0"/>
  <extLst>
    <ext xmlns:x14="http://schemas.microsoft.com/office/spreadsheetml/2009/9/main" uri="{504A1905-F514-4f6f-8877-14C23A59335A}">
      <x14:table altText="Figure 22" altTextSummary="Black and Minority Ethnic staff in post by grade group, 2017-21 (F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du.admin.ox.ac.uk/" TargetMode="External"/><Relationship Id="rId7" Type="http://schemas.openxmlformats.org/officeDocument/2006/relationships/hyperlink" Target="https://www.ox.ac.uk/about/facts-and-figures/admissions-statistics/graduate-admissions-statistics" TargetMode="External"/><Relationship Id="rId2" Type="http://schemas.openxmlformats.org/officeDocument/2006/relationships/hyperlink" Target="https://academic.admin.ox.ac.uk/student-statistics" TargetMode="External"/><Relationship Id="rId1" Type="http://schemas.openxmlformats.org/officeDocument/2006/relationships/hyperlink" Target="https://hrsystems.admin.ox.ac.uk/hr-analytics" TargetMode="External"/><Relationship Id="rId6" Type="http://schemas.openxmlformats.org/officeDocument/2006/relationships/hyperlink" Target="https://edu.admin.ox.ac.uk/equality-report" TargetMode="External"/><Relationship Id="rId5" Type="http://schemas.openxmlformats.org/officeDocument/2006/relationships/hyperlink" Target="mailto:equality@admin.ox.ac.uk" TargetMode="External"/><Relationship Id="rId4" Type="http://schemas.openxmlformats.org/officeDocument/2006/relationships/hyperlink" Target="https://www.hesa.ac.uk/"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29.xml"/><Relationship Id="rId3" Type="http://schemas.openxmlformats.org/officeDocument/2006/relationships/table" Target="../tables/table24.xml"/><Relationship Id="rId7" Type="http://schemas.openxmlformats.org/officeDocument/2006/relationships/table" Target="../tables/table28.xml"/><Relationship Id="rId2" Type="http://schemas.openxmlformats.org/officeDocument/2006/relationships/printerSettings" Target="../printerSettings/printerSettings10.bin"/><Relationship Id="rId1" Type="http://schemas.openxmlformats.org/officeDocument/2006/relationships/hyperlink" Target="https://edu.admin.ox.ac.uk/equality-report" TargetMode="External"/><Relationship Id="rId6" Type="http://schemas.openxmlformats.org/officeDocument/2006/relationships/table" Target="../tables/table27.xml"/><Relationship Id="rId11" Type="http://schemas.openxmlformats.org/officeDocument/2006/relationships/table" Target="../tables/table32.xml"/><Relationship Id="rId5" Type="http://schemas.openxmlformats.org/officeDocument/2006/relationships/table" Target="../tables/table26.xml"/><Relationship Id="rId10" Type="http://schemas.openxmlformats.org/officeDocument/2006/relationships/table" Target="../tables/table31.xml"/><Relationship Id="rId4" Type="http://schemas.openxmlformats.org/officeDocument/2006/relationships/table" Target="../tables/table25.xml"/><Relationship Id="rId9" Type="http://schemas.openxmlformats.org/officeDocument/2006/relationships/table" Target="../tables/table30.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39.xml"/><Relationship Id="rId3" Type="http://schemas.openxmlformats.org/officeDocument/2006/relationships/table" Target="../tables/table34.xml"/><Relationship Id="rId7" Type="http://schemas.openxmlformats.org/officeDocument/2006/relationships/table" Target="../tables/table38.xml"/><Relationship Id="rId2" Type="http://schemas.openxmlformats.org/officeDocument/2006/relationships/table" Target="../tables/table33.xml"/><Relationship Id="rId1" Type="http://schemas.openxmlformats.org/officeDocument/2006/relationships/printerSettings" Target="../printerSettings/printerSettings11.bin"/><Relationship Id="rId6" Type="http://schemas.openxmlformats.org/officeDocument/2006/relationships/table" Target="../tables/table37.xml"/><Relationship Id="rId5" Type="http://schemas.openxmlformats.org/officeDocument/2006/relationships/table" Target="../tables/table36.xml"/><Relationship Id="rId4" Type="http://schemas.openxmlformats.org/officeDocument/2006/relationships/table" Target="../tables/table35.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printerSettings" Target="../printerSettings/printerSettings12.bin"/><Relationship Id="rId1" Type="http://schemas.openxmlformats.org/officeDocument/2006/relationships/hyperlink" Target="https://edu.admin.ox.ac.uk/equality-report" TargetMode="External"/><Relationship Id="rId5" Type="http://schemas.openxmlformats.org/officeDocument/2006/relationships/table" Target="../tables/table42.xml"/><Relationship Id="rId4" Type="http://schemas.openxmlformats.org/officeDocument/2006/relationships/table" Target="../tables/table4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printerSettings" Target="../printerSettings/printerSettings13.bin"/><Relationship Id="rId1" Type="http://schemas.openxmlformats.org/officeDocument/2006/relationships/hyperlink" Target="https://edu.admin.ox.ac.uk/equality-report" TargetMode="External"/><Relationship Id="rId5" Type="http://schemas.openxmlformats.org/officeDocument/2006/relationships/table" Target="../tables/table45.xml"/><Relationship Id="rId4" Type="http://schemas.openxmlformats.org/officeDocument/2006/relationships/table" Target="../tables/table4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3.bin"/><Relationship Id="rId1" Type="http://schemas.openxmlformats.org/officeDocument/2006/relationships/hyperlink" Target="https://edu.admin.ox.ac.uk/equality-report"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4.bin"/><Relationship Id="rId1" Type="http://schemas.openxmlformats.org/officeDocument/2006/relationships/hyperlink" Target="https://edu.admin.ox.ac.uk/equality-report" TargetMode="Externa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5.bin"/><Relationship Id="rId1" Type="http://schemas.openxmlformats.org/officeDocument/2006/relationships/hyperlink" Target="https://edu.admin.ox.ac.uk/equality-report" TargetMode="External"/><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6.bin"/><Relationship Id="rId1" Type="http://schemas.openxmlformats.org/officeDocument/2006/relationships/hyperlink" Target="https://edu.admin.ox.ac.uk/equality-report"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7.bin"/><Relationship Id="rId1" Type="http://schemas.openxmlformats.org/officeDocument/2006/relationships/hyperlink" Target="https://edu.admin.ox.ac.uk/equality-report" TargetMode="External"/><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printerSettings" Target="../printerSettings/printerSettings8.bin"/><Relationship Id="rId1" Type="http://schemas.openxmlformats.org/officeDocument/2006/relationships/hyperlink" Target="https://edu.admin.ox.ac.uk/equality-report" TargetMode="External"/><Relationship Id="rId4" Type="http://schemas.openxmlformats.org/officeDocument/2006/relationships/table" Target="../tables/table17.xml"/></Relationships>
</file>

<file path=xl/worksheets/_rels/sheet9.xml.rels><?xml version="1.0" encoding="UTF-8" standalone="yes"?>
<Relationships xmlns="http://schemas.openxmlformats.org/package/2006/relationships"><Relationship Id="rId8" Type="http://schemas.openxmlformats.org/officeDocument/2006/relationships/table" Target="../tables/table23.xml"/><Relationship Id="rId3" Type="http://schemas.openxmlformats.org/officeDocument/2006/relationships/table" Target="../tables/table18.xml"/><Relationship Id="rId7" Type="http://schemas.openxmlformats.org/officeDocument/2006/relationships/table" Target="../tables/table22.xml"/><Relationship Id="rId2" Type="http://schemas.openxmlformats.org/officeDocument/2006/relationships/printerSettings" Target="../printerSettings/printerSettings9.bin"/><Relationship Id="rId1" Type="http://schemas.openxmlformats.org/officeDocument/2006/relationships/hyperlink" Target="https://edu.admin.ox.ac.uk/equality-report" TargetMode="External"/><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
  <sheetViews>
    <sheetView showGridLines="0" zoomScaleNormal="100" zoomScaleSheetLayoutView="130" workbookViewId="0"/>
  </sheetViews>
  <sheetFormatPr defaultRowHeight="15" x14ac:dyDescent="0.25"/>
  <cols>
    <col min="1" max="1" width="21.42578125" customWidth="1"/>
    <col min="2" max="2" width="44.42578125" customWidth="1"/>
  </cols>
  <sheetData>
    <row r="1" spans="1:13" ht="23.25" x14ac:dyDescent="0.35">
      <c r="A1" s="3" t="s">
        <v>480</v>
      </c>
    </row>
    <row r="2" spans="1:13" x14ac:dyDescent="0.25">
      <c r="A2" t="s">
        <v>0</v>
      </c>
      <c r="B2" s="8" t="s">
        <v>1</v>
      </c>
    </row>
    <row r="3" spans="1:13" ht="15" customHeight="1" x14ac:dyDescent="0.25">
      <c r="A3" s="6" t="s">
        <v>2</v>
      </c>
      <c r="B3" s="19" t="s">
        <v>3</v>
      </c>
      <c r="C3" s="6"/>
      <c r="D3" s="6"/>
      <c r="E3" s="6"/>
      <c r="F3" s="6"/>
      <c r="G3" s="6"/>
      <c r="H3" s="6"/>
      <c r="I3" s="6"/>
      <c r="J3" s="16"/>
      <c r="K3" s="16"/>
      <c r="L3" s="16"/>
      <c r="M3" s="16"/>
    </row>
    <row r="4" spans="1:13" ht="15" customHeight="1" x14ac:dyDescent="0.25">
      <c r="A4" s="6"/>
      <c r="B4" s="6"/>
      <c r="C4" s="6"/>
      <c r="D4" s="6"/>
      <c r="E4" s="6"/>
      <c r="F4" s="6"/>
      <c r="G4" s="6"/>
      <c r="H4" s="6"/>
      <c r="I4" s="6"/>
      <c r="J4" s="16"/>
      <c r="K4" s="16"/>
      <c r="L4" s="16"/>
      <c r="M4" s="16"/>
    </row>
    <row r="6" spans="1:13" ht="15" customHeight="1" x14ac:dyDescent="0.25">
      <c r="A6" s="6"/>
      <c r="B6" s="6"/>
      <c r="C6" s="6"/>
      <c r="D6" s="6"/>
      <c r="E6" s="6"/>
      <c r="F6" s="6"/>
      <c r="G6" s="6"/>
      <c r="H6" s="6"/>
      <c r="I6" s="6"/>
      <c r="J6" s="16"/>
      <c r="K6" s="16"/>
      <c r="L6" s="16"/>
      <c r="M6" s="16"/>
    </row>
    <row r="7" spans="1:13" ht="15" customHeight="1" x14ac:dyDescent="0.25">
      <c r="A7" s="6"/>
      <c r="B7" s="6"/>
      <c r="C7" s="6"/>
      <c r="D7" s="6"/>
      <c r="E7" s="6"/>
      <c r="F7" s="6"/>
      <c r="G7" s="6"/>
      <c r="H7" s="6"/>
      <c r="I7" s="6"/>
      <c r="J7" s="16"/>
      <c r="K7" s="16"/>
      <c r="L7" s="16"/>
      <c r="M7" s="16"/>
    </row>
    <row r="8" spans="1:13" ht="15" customHeight="1" x14ac:dyDescent="0.25">
      <c r="A8" s="6"/>
      <c r="B8" s="6"/>
      <c r="C8" s="6"/>
      <c r="D8" s="6"/>
      <c r="E8" s="6"/>
      <c r="F8" s="6"/>
      <c r="G8" s="6"/>
      <c r="H8" s="6"/>
      <c r="I8" s="6"/>
      <c r="J8" s="16"/>
      <c r="K8" s="16"/>
      <c r="L8" s="16"/>
      <c r="M8" s="16"/>
    </row>
    <row r="9" spans="1:13" ht="15" customHeight="1" x14ac:dyDescent="0.25">
      <c r="A9" s="6"/>
      <c r="B9" s="6"/>
      <c r="C9" s="6"/>
      <c r="D9" s="6"/>
      <c r="E9" s="6"/>
      <c r="F9" s="6"/>
      <c r="G9" s="6"/>
      <c r="H9" s="6"/>
      <c r="I9" s="6"/>
      <c r="J9" s="16"/>
      <c r="K9" s="16"/>
      <c r="L9" s="16"/>
      <c r="M9" s="16"/>
    </row>
    <row r="10" spans="1:13" ht="15" customHeight="1" x14ac:dyDescent="0.25">
      <c r="A10" s="6"/>
      <c r="B10" s="6"/>
      <c r="C10" s="6"/>
      <c r="D10" s="6"/>
      <c r="E10" s="6"/>
      <c r="F10" s="6"/>
      <c r="G10" s="6"/>
      <c r="H10" s="6"/>
      <c r="I10" s="6"/>
      <c r="J10" s="16"/>
      <c r="K10" s="16"/>
      <c r="L10" s="16"/>
      <c r="M10" s="16"/>
    </row>
    <row r="11" spans="1:13" ht="15" customHeight="1" x14ac:dyDescent="0.25">
      <c r="A11" s="6"/>
      <c r="B11" s="6"/>
      <c r="C11" s="6"/>
      <c r="D11" s="6"/>
      <c r="E11" s="6"/>
      <c r="F11" s="6"/>
      <c r="G11" s="6"/>
      <c r="H11" s="6"/>
      <c r="I11" s="6"/>
      <c r="J11" s="16"/>
      <c r="K11" s="16"/>
      <c r="L11" s="16"/>
      <c r="M11" s="16"/>
    </row>
    <row r="12" spans="1:13" x14ac:dyDescent="0.25">
      <c r="A12" s="16"/>
      <c r="B12" s="16"/>
      <c r="C12" s="16"/>
      <c r="D12" s="16"/>
      <c r="E12" s="16"/>
      <c r="F12" s="16"/>
      <c r="G12" s="16"/>
      <c r="H12" s="16"/>
      <c r="I12" s="16"/>
      <c r="J12" s="16"/>
      <c r="K12" s="16"/>
      <c r="L12" s="16"/>
      <c r="M12" s="16"/>
    </row>
    <row r="13" spans="1:13" x14ac:dyDescent="0.25">
      <c r="A13" t="s">
        <v>4</v>
      </c>
    </row>
    <row r="14" spans="1:13" x14ac:dyDescent="0.25">
      <c r="A14" t="s">
        <v>5</v>
      </c>
    </row>
    <row r="15" spans="1:13" x14ac:dyDescent="0.25">
      <c r="A15" t="s">
        <v>6</v>
      </c>
    </row>
    <row r="18" spans="1:2" ht="20.25" thickBot="1" x14ac:dyDescent="0.35">
      <c r="A18" s="17" t="s">
        <v>7</v>
      </c>
    </row>
    <row r="19" spans="1:2" ht="15.75" thickTop="1" x14ac:dyDescent="0.25"/>
    <row r="20" spans="1:2" x14ac:dyDescent="0.25">
      <c r="A20" t="s">
        <v>8</v>
      </c>
      <c r="B20" s="8" t="s">
        <v>9</v>
      </c>
    </row>
    <row r="22" spans="1:2" x14ac:dyDescent="0.25">
      <c r="A22" t="s">
        <v>10</v>
      </c>
      <c r="B22" s="8" t="s">
        <v>11</v>
      </c>
    </row>
    <row r="23" spans="1:2" x14ac:dyDescent="0.25">
      <c r="B23" s="8"/>
    </row>
    <row r="24" spans="1:2" x14ac:dyDescent="0.25">
      <c r="A24" t="s">
        <v>12</v>
      </c>
      <c r="B24" s="8" t="s">
        <v>13</v>
      </c>
    </row>
    <row r="26" spans="1:2" x14ac:dyDescent="0.25">
      <c r="A26" t="s">
        <v>14</v>
      </c>
      <c r="B26" s="8" t="s">
        <v>15</v>
      </c>
    </row>
    <row r="28" spans="1:2" x14ac:dyDescent="0.25">
      <c r="A28" t="s">
        <v>16</v>
      </c>
      <c r="B28" s="8" t="s">
        <v>17</v>
      </c>
    </row>
    <row r="31" spans="1:2" ht="18" thickBot="1" x14ac:dyDescent="0.35">
      <c r="A31" s="18" t="s">
        <v>18</v>
      </c>
    </row>
    <row r="32" spans="1:2" ht="15.75" thickTop="1" x14ac:dyDescent="0.25">
      <c r="A32" t="s">
        <v>19</v>
      </c>
    </row>
    <row r="34" spans="1:8" x14ac:dyDescent="0.25">
      <c r="A34" t="s">
        <v>481</v>
      </c>
    </row>
    <row r="36" spans="1:8" x14ac:dyDescent="0.25">
      <c r="A36" t="s">
        <v>20</v>
      </c>
    </row>
    <row r="37" spans="1:8" ht="15" customHeight="1" x14ac:dyDescent="0.25">
      <c r="E37" s="16"/>
      <c r="F37" s="16"/>
      <c r="G37" s="16"/>
      <c r="H37" s="16"/>
    </row>
    <row r="38" spans="1:8" x14ac:dyDescent="0.25">
      <c r="E38" s="16"/>
      <c r="F38" s="16"/>
      <c r="G38" s="16"/>
      <c r="H38" s="16"/>
    </row>
    <row r="39" spans="1:8" x14ac:dyDescent="0.25">
      <c r="E39" s="16"/>
      <c r="F39" s="16"/>
      <c r="G39" s="16"/>
      <c r="H39" s="16"/>
    </row>
  </sheetData>
  <hyperlinks>
    <hyperlink ref="B20" r:id="rId1" display="HR Analytics" xr:uid="{00000000-0004-0000-0000-000000000000}"/>
    <hyperlink ref="B22" r:id="rId2" xr:uid="{00000000-0004-0000-0000-000001000000}"/>
    <hyperlink ref="B26" r:id="rId3" display="Equality and Diversity Unit" xr:uid="{00000000-0004-0000-0000-000002000000}"/>
    <hyperlink ref="B28" r:id="rId4" xr:uid="{00000000-0004-0000-0000-000003000000}"/>
    <hyperlink ref="B3" r:id="rId5" xr:uid="{00000000-0004-0000-0000-000004000000}"/>
    <hyperlink ref="B2" r:id="rId6" xr:uid="{00000000-0004-0000-0000-000005000000}"/>
    <hyperlink ref="B24" r:id="rId7" xr:uid="{00000000-0004-0000-0000-000006000000}"/>
  </hyperlinks>
  <pageMargins left="0.7" right="0.7" top="0.75" bottom="0.75" header="0.3" footer="0.3"/>
  <pageSetup paperSize="9" orientation="portrait" horizont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81"/>
  <sheetViews>
    <sheetView showGridLines="0" zoomScaleNormal="100" workbookViewId="0"/>
  </sheetViews>
  <sheetFormatPr defaultRowHeight="15" x14ac:dyDescent="0.25"/>
  <cols>
    <col min="1" max="1" width="15.85546875" customWidth="1"/>
    <col min="2" max="2" width="15.5703125" customWidth="1"/>
    <col min="3" max="3" width="23.5703125" customWidth="1"/>
    <col min="4" max="4" width="21.7109375" customWidth="1"/>
    <col min="5" max="5" width="28" customWidth="1"/>
    <col min="6" max="7" width="23.140625" customWidth="1"/>
    <col min="8" max="8" width="17.7109375" customWidth="1"/>
    <col min="9" max="10" width="20.7109375" customWidth="1"/>
  </cols>
  <sheetData>
    <row r="1" spans="1:10" ht="23.25" x14ac:dyDescent="0.35">
      <c r="A1" s="3" t="s">
        <v>171</v>
      </c>
    </row>
    <row r="2" spans="1:10" x14ac:dyDescent="0.25">
      <c r="A2" t="s">
        <v>172</v>
      </c>
    </row>
    <row r="3" spans="1:10" x14ac:dyDescent="0.25">
      <c r="A3" t="s">
        <v>482</v>
      </c>
    </row>
    <row r="4" spans="1:10" x14ac:dyDescent="0.25">
      <c r="A4" s="8" t="s">
        <v>1</v>
      </c>
    </row>
    <row r="6" spans="1:10" x14ac:dyDescent="0.25">
      <c r="A6" s="117" t="s">
        <v>419</v>
      </c>
    </row>
    <row r="7" spans="1:10" x14ac:dyDescent="0.25">
      <c r="A7" s="15" t="s">
        <v>173</v>
      </c>
      <c r="B7" s="10" t="s">
        <v>174</v>
      </c>
      <c r="C7" s="10" t="s">
        <v>175</v>
      </c>
      <c r="D7" s="10" t="s">
        <v>176</v>
      </c>
      <c r="E7" s="10" t="s">
        <v>177</v>
      </c>
    </row>
    <row r="8" spans="1:10" x14ac:dyDescent="0.25">
      <c r="A8" s="15">
        <v>2019</v>
      </c>
      <c r="B8" s="1">
        <v>0.19692092372288314</v>
      </c>
      <c r="C8" s="1">
        <v>0.17562351543942992</v>
      </c>
      <c r="D8" s="1">
        <v>6.9919407536484429E-2</v>
      </c>
      <c r="E8" s="1">
        <v>8.2345191040843216E-2</v>
      </c>
    </row>
    <row r="9" spans="1:10" x14ac:dyDescent="0.25">
      <c r="A9" s="15">
        <v>2020</v>
      </c>
      <c r="B9" s="1">
        <v>0.22475386779184248</v>
      </c>
      <c r="C9" s="1">
        <v>0.19336384439359267</v>
      </c>
      <c r="D9" s="1">
        <v>7.3170731707317069E-2</v>
      </c>
      <c r="E9" s="1">
        <v>8.665254237288135E-2</v>
      </c>
    </row>
    <row r="10" spans="1:10" x14ac:dyDescent="0.25">
      <c r="A10" s="15">
        <v>2021</v>
      </c>
      <c r="B10" s="1">
        <v>0.20051275131561191</v>
      </c>
      <c r="C10" s="1">
        <v>0.17238912732474965</v>
      </c>
      <c r="D10" s="1">
        <v>5.7471264367816091E-2</v>
      </c>
      <c r="E10" s="1">
        <v>6.4684612294094015E-2</v>
      </c>
    </row>
    <row r="11" spans="1:10" x14ac:dyDescent="0.25">
      <c r="A11" s="15">
        <v>2022</v>
      </c>
      <c r="B11" s="1">
        <v>0.18678044155492346</v>
      </c>
      <c r="C11" s="1">
        <v>0.16935708321736712</v>
      </c>
      <c r="D11" s="1">
        <v>6.8027210884353748E-2</v>
      </c>
      <c r="E11" s="1">
        <v>7.777541018538249E-2</v>
      </c>
    </row>
    <row r="12" spans="1:10" x14ac:dyDescent="0.25">
      <c r="A12" s="15">
        <v>2023</v>
      </c>
      <c r="B12" s="1">
        <v>0.17</v>
      </c>
      <c r="C12" s="1">
        <v>0.17</v>
      </c>
      <c r="D12" s="1">
        <v>0.06</v>
      </c>
      <c r="E12" s="1">
        <v>0.09</v>
      </c>
    </row>
    <row r="13" spans="1:10" x14ac:dyDescent="0.25">
      <c r="A13" t="s">
        <v>178</v>
      </c>
    </row>
    <row r="15" spans="1:10" x14ac:dyDescent="0.25">
      <c r="A15" s="117" t="s">
        <v>420</v>
      </c>
    </row>
    <row r="16" spans="1:10" x14ac:dyDescent="0.25">
      <c r="A16" s="15" t="s">
        <v>173</v>
      </c>
      <c r="B16" s="10" t="s">
        <v>256</v>
      </c>
      <c r="C16" s="10" t="s">
        <v>130</v>
      </c>
      <c r="D16" s="10" t="s">
        <v>129</v>
      </c>
      <c r="E16" s="10" t="s">
        <v>131</v>
      </c>
      <c r="F16" s="10" t="s">
        <v>132</v>
      </c>
      <c r="G16" s="10" t="s">
        <v>121</v>
      </c>
      <c r="H16" s="10" t="s">
        <v>61</v>
      </c>
      <c r="I16" s="10" t="s">
        <v>183</v>
      </c>
      <c r="J16" s="10" t="s">
        <v>184</v>
      </c>
    </row>
    <row r="17" spans="1:10" x14ac:dyDescent="0.25">
      <c r="A17" s="15">
        <v>2019</v>
      </c>
      <c r="B17" s="13">
        <v>0.12377450980392157</v>
      </c>
      <c r="C17" s="13">
        <v>0.15241635687732341</v>
      </c>
      <c r="D17" s="13">
        <v>0.1606425702811245</v>
      </c>
      <c r="E17" s="13">
        <v>0.21259029927760578</v>
      </c>
      <c r="F17" s="13">
        <v>0.12719298245614036</v>
      </c>
      <c r="G17" s="13">
        <v>0.20640717938015235</v>
      </c>
      <c r="H17" s="13">
        <v>7.6923076923076927E-2</v>
      </c>
      <c r="I17" s="13">
        <v>0.15517241379310345</v>
      </c>
      <c r="J17" s="13">
        <v>0.18658598083711547</v>
      </c>
    </row>
    <row r="18" spans="1:10" x14ac:dyDescent="0.25">
      <c r="A18" s="15">
        <v>2020</v>
      </c>
      <c r="B18" s="13">
        <v>0.12580299785867238</v>
      </c>
      <c r="C18" s="13">
        <v>0.15730337078651685</v>
      </c>
      <c r="D18" s="13">
        <v>0.18794326241134751</v>
      </c>
      <c r="E18" s="13">
        <v>0.24311490978157646</v>
      </c>
      <c r="F18" s="13">
        <v>0.16544117647058823</v>
      </c>
      <c r="G18" s="13">
        <v>0.23283205384372699</v>
      </c>
      <c r="H18" s="13">
        <v>9.1388400702987704E-2</v>
      </c>
      <c r="I18" s="13">
        <v>0.16998011928429424</v>
      </c>
      <c r="J18" s="13">
        <v>0.20919018578924975</v>
      </c>
    </row>
    <row r="19" spans="1:10" x14ac:dyDescent="0.25">
      <c r="A19" s="15">
        <v>2021</v>
      </c>
      <c r="B19" s="13">
        <v>0.12569130216189039</v>
      </c>
      <c r="C19" s="13">
        <v>0.16728624535315986</v>
      </c>
      <c r="D19" s="13">
        <v>0.1541038525963149</v>
      </c>
      <c r="E19" s="13">
        <v>0.19271758436944939</v>
      </c>
      <c r="F19" s="13">
        <v>0.16117216117216118</v>
      </c>
      <c r="G19" s="13">
        <v>0.211203231292517</v>
      </c>
      <c r="H19" s="13">
        <v>7.5778078484438433E-2</v>
      </c>
      <c r="I19" s="13">
        <v>0.15232722143864599</v>
      </c>
      <c r="J19" s="13">
        <v>0.18686202347059233</v>
      </c>
    </row>
    <row r="20" spans="1:10" x14ac:dyDescent="0.25">
      <c r="A20" s="15">
        <v>2022</v>
      </c>
      <c r="B20" s="13">
        <v>0.13487297921478061</v>
      </c>
      <c r="C20" s="13">
        <v>0.19076923076923077</v>
      </c>
      <c r="D20" s="13">
        <v>0.13754045307443366</v>
      </c>
      <c r="E20" s="13">
        <v>0.18802698145025296</v>
      </c>
      <c r="F20" s="13">
        <v>0.14556962025316456</v>
      </c>
      <c r="G20" s="13">
        <v>0.2012282048470227</v>
      </c>
      <c r="H20" s="13">
        <v>6.3095238095238093E-2</v>
      </c>
      <c r="I20" s="13">
        <v>0.15357917570498916</v>
      </c>
      <c r="J20" s="13">
        <v>0.17818656050518222</v>
      </c>
    </row>
    <row r="21" spans="1:10" x14ac:dyDescent="0.25">
      <c r="A21" s="15">
        <v>2023</v>
      </c>
      <c r="B21" s="13">
        <v>0.11</v>
      </c>
      <c r="C21" s="13">
        <v>0.17</v>
      </c>
      <c r="D21" s="13">
        <v>0.12</v>
      </c>
      <c r="E21" s="13">
        <v>0.2</v>
      </c>
      <c r="F21" s="13">
        <v>0.15</v>
      </c>
      <c r="G21" s="13">
        <v>0.19</v>
      </c>
      <c r="H21" s="13">
        <v>0.09</v>
      </c>
      <c r="I21" s="13">
        <v>0.14000000000000001</v>
      </c>
      <c r="J21" s="13">
        <v>0.17</v>
      </c>
    </row>
    <row r="22" spans="1:10" x14ac:dyDescent="0.25">
      <c r="A22" t="s">
        <v>178</v>
      </c>
    </row>
    <row r="24" spans="1:10" x14ac:dyDescent="0.25">
      <c r="A24" s="117" t="s">
        <v>421</v>
      </c>
    </row>
    <row r="25" spans="1:10" x14ac:dyDescent="0.25">
      <c r="A25" s="15" t="s">
        <v>173</v>
      </c>
      <c r="B25" s="10" t="s">
        <v>187</v>
      </c>
      <c r="C25" s="10" t="s">
        <v>188</v>
      </c>
      <c r="D25" s="10" t="s">
        <v>189</v>
      </c>
      <c r="E25" s="10" t="s">
        <v>190</v>
      </c>
    </row>
    <row r="26" spans="1:10" x14ac:dyDescent="0.25">
      <c r="A26" s="15">
        <v>2019</v>
      </c>
      <c r="B26" s="13">
        <v>0.1816160118606375</v>
      </c>
      <c r="C26" s="13">
        <v>0.18712097031599106</v>
      </c>
      <c r="D26" s="13">
        <v>7.3333333333333334E-2</v>
      </c>
      <c r="E26" s="13">
        <v>7.6201243640474842E-2</v>
      </c>
    </row>
    <row r="27" spans="1:10" x14ac:dyDescent="0.25">
      <c r="A27" s="15">
        <v>2020</v>
      </c>
      <c r="B27" s="13">
        <v>0.20210664911125742</v>
      </c>
      <c r="C27" s="13">
        <v>0.21004529921322418</v>
      </c>
      <c r="D27" s="13">
        <v>6.7846607669616518E-2</v>
      </c>
      <c r="E27" s="13">
        <v>8.0463613061406439E-2</v>
      </c>
    </row>
    <row r="28" spans="1:10" x14ac:dyDescent="0.25">
      <c r="A28" s="15">
        <v>2021</v>
      </c>
      <c r="B28" s="13">
        <v>0.19498432601880877</v>
      </c>
      <c r="C28" s="13">
        <v>0.18585038263314071</v>
      </c>
      <c r="D28" s="13">
        <v>5.6716417910447764E-2</v>
      </c>
      <c r="E28" s="13">
        <v>6.1237242241199752E-2</v>
      </c>
    </row>
    <row r="29" spans="1:10" x14ac:dyDescent="0.25">
      <c r="A29" s="15">
        <v>2022</v>
      </c>
      <c r="B29" s="1">
        <v>0.18166939443535188</v>
      </c>
      <c r="C29" s="13">
        <v>0.1776853015075377</v>
      </c>
      <c r="D29" s="13">
        <v>6.3829787234042548E-2</v>
      </c>
      <c r="E29" s="13">
        <v>7.3360378634212312E-2</v>
      </c>
    </row>
    <row r="30" spans="1:10" x14ac:dyDescent="0.25">
      <c r="A30" s="95">
        <v>2023</v>
      </c>
      <c r="B30" s="13">
        <v>0.17</v>
      </c>
      <c r="C30" s="13">
        <v>0.17</v>
      </c>
      <c r="D30" s="13">
        <v>0.06</v>
      </c>
      <c r="E30" s="13">
        <v>0.08</v>
      </c>
    </row>
    <row r="31" spans="1:10" x14ac:dyDescent="0.25">
      <c r="A31" t="s">
        <v>191</v>
      </c>
    </row>
    <row r="33" spans="1:13" x14ac:dyDescent="0.25">
      <c r="A33" s="117" t="s">
        <v>422</v>
      </c>
    </row>
    <row r="34" spans="1:13" x14ac:dyDescent="0.25">
      <c r="A34" t="s">
        <v>53</v>
      </c>
      <c r="B34" s="10" t="s">
        <v>187</v>
      </c>
      <c r="C34" s="10" t="s">
        <v>188</v>
      </c>
      <c r="D34" s="10" t="s">
        <v>189</v>
      </c>
      <c r="E34" s="10" t="s">
        <v>190</v>
      </c>
    </row>
    <row r="35" spans="1:13" x14ac:dyDescent="0.25">
      <c r="A35" t="s">
        <v>88</v>
      </c>
      <c r="B35" s="13">
        <v>0.24</v>
      </c>
      <c r="C35" s="13">
        <v>0.27</v>
      </c>
      <c r="D35" s="13">
        <v>7.0000000000000007E-2</v>
      </c>
      <c r="E35" s="13">
        <v>0.15</v>
      </c>
    </row>
    <row r="36" spans="1:13" x14ac:dyDescent="0.25">
      <c r="A36" t="s">
        <v>91</v>
      </c>
      <c r="B36" s="13">
        <v>0.14000000000000001</v>
      </c>
      <c r="C36" s="13">
        <v>0.15</v>
      </c>
      <c r="D36" s="13">
        <v>0.05</v>
      </c>
      <c r="E36" s="13">
        <v>0.08</v>
      </c>
    </row>
    <row r="37" spans="1:13" x14ac:dyDescent="0.25">
      <c r="A37" t="s">
        <v>92</v>
      </c>
      <c r="B37" s="13">
        <v>0.12</v>
      </c>
      <c r="C37" s="13">
        <v>0.14000000000000001</v>
      </c>
      <c r="D37" s="13">
        <v>0.06</v>
      </c>
      <c r="E37" s="13">
        <v>0.04</v>
      </c>
    </row>
    <row r="38" spans="1:13" x14ac:dyDescent="0.25">
      <c r="A38" t="s">
        <v>213</v>
      </c>
      <c r="B38" s="13">
        <v>0.13</v>
      </c>
      <c r="C38" s="13">
        <v>0.12</v>
      </c>
      <c r="D38" s="13">
        <v>7.0000000000000007E-2</v>
      </c>
      <c r="E38" s="13">
        <v>7.0000000000000007E-2</v>
      </c>
    </row>
    <row r="39" spans="1:13" x14ac:dyDescent="0.25">
      <c r="A39" t="s">
        <v>192</v>
      </c>
    </row>
    <row r="41" spans="1:13" x14ac:dyDescent="0.25">
      <c r="A41" s="117" t="s">
        <v>423</v>
      </c>
    </row>
    <row r="42" spans="1:13" x14ac:dyDescent="0.25">
      <c r="A42" t="s">
        <v>80</v>
      </c>
      <c r="B42" s="10" t="s">
        <v>106</v>
      </c>
      <c r="C42" s="10" t="s">
        <v>198</v>
      </c>
      <c r="D42" s="10" t="s">
        <v>199</v>
      </c>
    </row>
    <row r="43" spans="1:13" x14ac:dyDescent="0.25">
      <c r="A43" t="s">
        <v>194</v>
      </c>
      <c r="B43" s="1">
        <v>0.06</v>
      </c>
      <c r="C43" s="1">
        <v>0.09</v>
      </c>
      <c r="D43" s="1">
        <v>7.0000000000000007E-2</v>
      </c>
    </row>
    <row r="44" spans="1:13" x14ac:dyDescent="0.25">
      <c r="A44" t="s">
        <v>195</v>
      </c>
      <c r="B44" s="1">
        <v>0.14000000000000001</v>
      </c>
      <c r="C44" s="1">
        <v>0.13</v>
      </c>
      <c r="D44" s="1">
        <v>0.14000000000000001</v>
      </c>
    </row>
    <row r="45" spans="1:13" x14ac:dyDescent="0.25">
      <c r="A45" t="s">
        <v>196</v>
      </c>
      <c r="B45" s="1">
        <v>0.08</v>
      </c>
      <c r="C45" s="1">
        <v>0.14000000000000001</v>
      </c>
      <c r="D45" s="1">
        <v>0.12</v>
      </c>
    </row>
    <row r="46" spans="1:13" x14ac:dyDescent="0.25">
      <c r="A46" t="s">
        <v>197</v>
      </c>
      <c r="B46" s="1">
        <v>0.06</v>
      </c>
      <c r="C46" s="1">
        <v>0.11</v>
      </c>
      <c r="D46" s="1">
        <v>0.08</v>
      </c>
    </row>
    <row r="47" spans="1:13" x14ac:dyDescent="0.25">
      <c r="A47" t="s">
        <v>184</v>
      </c>
      <c r="B47" s="1">
        <v>0.14000000000000001</v>
      </c>
      <c r="C47" s="1">
        <v>0.13</v>
      </c>
      <c r="D47" s="1">
        <v>0.14000000000000001</v>
      </c>
      <c r="L47" s="16"/>
      <c r="M47" s="16"/>
    </row>
    <row r="48" spans="1:13" x14ac:dyDescent="0.25">
      <c r="A48" t="s">
        <v>200</v>
      </c>
      <c r="I48" s="173"/>
    </row>
    <row r="49" spans="1:13" x14ac:dyDescent="0.25">
      <c r="J49" s="21"/>
      <c r="L49" s="1"/>
      <c r="M49" s="1"/>
    </row>
    <row r="50" spans="1:13" x14ac:dyDescent="0.25">
      <c r="A50" s="117" t="s">
        <v>424</v>
      </c>
      <c r="J50" s="21"/>
      <c r="L50" s="1"/>
      <c r="M50" s="1"/>
    </row>
    <row r="51" spans="1:13" x14ac:dyDescent="0.25">
      <c r="A51" s="70" t="s">
        <v>373</v>
      </c>
      <c r="B51" s="149" t="s">
        <v>104</v>
      </c>
      <c r="C51" s="71">
        <v>2018</v>
      </c>
      <c r="D51" s="72">
        <v>2019</v>
      </c>
      <c r="E51" s="70">
        <v>2020</v>
      </c>
      <c r="F51" s="71">
        <v>2021</v>
      </c>
      <c r="G51" s="71">
        <v>2022</v>
      </c>
      <c r="J51" s="16"/>
      <c r="L51" s="1"/>
      <c r="M51" s="1"/>
    </row>
    <row r="52" spans="1:13" x14ac:dyDescent="0.25">
      <c r="A52" s="190" t="s">
        <v>181</v>
      </c>
      <c r="B52" s="23" t="s">
        <v>86</v>
      </c>
      <c r="C52" s="23">
        <v>0.50589490801910797</v>
      </c>
      <c r="D52" s="23">
        <v>0.50811223515938153</v>
      </c>
      <c r="E52" s="23">
        <v>0.51643232254785698</v>
      </c>
      <c r="F52" s="23">
        <v>0.53085890009296999</v>
      </c>
      <c r="G52" s="116">
        <v>0.54229163445183237</v>
      </c>
      <c r="J52" s="16"/>
      <c r="L52" s="1"/>
      <c r="M52" s="1"/>
    </row>
    <row r="53" spans="1:13" x14ac:dyDescent="0.25">
      <c r="A53" s="191"/>
      <c r="B53" s="23" t="s">
        <v>87</v>
      </c>
      <c r="C53" s="23">
        <v>0.49410509198089236</v>
      </c>
      <c r="D53" s="23">
        <v>0.49188776484061841</v>
      </c>
      <c r="E53" s="23">
        <v>0.48356767745214296</v>
      </c>
      <c r="F53" s="23">
        <v>0.46914109990702996</v>
      </c>
      <c r="G53" s="116">
        <v>0.45770836554816763</v>
      </c>
      <c r="J53" s="16"/>
      <c r="L53" s="1"/>
      <c r="M53" s="1"/>
    </row>
    <row r="54" spans="1:13" x14ac:dyDescent="0.25">
      <c r="A54" s="190" t="s">
        <v>182</v>
      </c>
      <c r="B54" s="23" t="s">
        <v>86</v>
      </c>
      <c r="C54" s="23">
        <v>0.41896771452846221</v>
      </c>
      <c r="D54" s="23">
        <v>0.42446625518567238</v>
      </c>
      <c r="E54" s="23">
        <v>0.43232323232323233</v>
      </c>
      <c r="F54" s="23">
        <v>0.44780175859312549</v>
      </c>
      <c r="G54" s="116">
        <v>0.44904932971173223</v>
      </c>
      <c r="J54" s="16"/>
      <c r="L54" s="1"/>
      <c r="M54" s="1"/>
    </row>
    <row r="55" spans="1:13" x14ac:dyDescent="0.25">
      <c r="A55" s="191"/>
      <c r="B55" s="92" t="s">
        <v>87</v>
      </c>
      <c r="C55" s="92">
        <v>0.58103228547153785</v>
      </c>
      <c r="D55" s="92">
        <v>0.57553374481432762</v>
      </c>
      <c r="E55" s="92">
        <v>0.56767676767676767</v>
      </c>
      <c r="F55" s="92">
        <v>0.55219824140687446</v>
      </c>
      <c r="G55" s="93">
        <v>0.55095067028826772</v>
      </c>
      <c r="J55" s="16"/>
      <c r="L55" s="1"/>
      <c r="M55" s="1"/>
    </row>
    <row r="56" spans="1:13" x14ac:dyDescent="0.25">
      <c r="A56" t="s">
        <v>427</v>
      </c>
      <c r="J56" s="16"/>
      <c r="L56" s="1"/>
      <c r="M56" s="1"/>
    </row>
    <row r="57" spans="1:13" x14ac:dyDescent="0.25">
      <c r="J57" s="16"/>
      <c r="L57" s="1"/>
      <c r="M57" s="1"/>
    </row>
    <row r="58" spans="1:13" x14ac:dyDescent="0.25">
      <c r="A58" s="117" t="s">
        <v>425</v>
      </c>
      <c r="J58" s="16"/>
      <c r="L58" s="1"/>
      <c r="M58" s="1"/>
    </row>
    <row r="59" spans="1:13" x14ac:dyDescent="0.25">
      <c r="A59" s="70"/>
      <c r="B59" s="70"/>
      <c r="C59" s="91" t="s">
        <v>185</v>
      </c>
      <c r="D59" s="91" t="s">
        <v>186</v>
      </c>
      <c r="J59" s="21"/>
      <c r="L59" s="1"/>
      <c r="M59" s="1"/>
    </row>
    <row r="60" spans="1:13" x14ac:dyDescent="0.25">
      <c r="A60" s="192">
        <v>2018</v>
      </c>
      <c r="B60" s="23" t="s">
        <v>86</v>
      </c>
      <c r="C60" s="118">
        <v>0.49299999999999999</v>
      </c>
      <c r="D60" s="112">
        <v>0.51100000000000001</v>
      </c>
      <c r="I60" s="21"/>
      <c r="K60" s="1"/>
      <c r="L60" s="1"/>
    </row>
    <row r="61" spans="1:13" x14ac:dyDescent="0.25">
      <c r="A61" s="193"/>
      <c r="B61" s="23" t="s">
        <v>87</v>
      </c>
      <c r="C61" s="118">
        <v>0.50700000000000001</v>
      </c>
      <c r="D61" s="112">
        <v>0.48899999999999999</v>
      </c>
      <c r="I61" s="21"/>
      <c r="K61" s="1"/>
      <c r="L61" s="1"/>
    </row>
    <row r="62" spans="1:13" x14ac:dyDescent="0.25">
      <c r="A62" s="192">
        <v>2019</v>
      </c>
      <c r="B62" s="23" t="s">
        <v>86</v>
      </c>
      <c r="C62" s="118">
        <v>0.498</v>
      </c>
      <c r="D62" s="112">
        <v>0.51200000000000001</v>
      </c>
      <c r="I62" s="21"/>
      <c r="K62" s="1"/>
      <c r="L62" s="1"/>
    </row>
    <row r="63" spans="1:13" x14ac:dyDescent="0.25">
      <c r="A63" s="193"/>
      <c r="B63" s="92" t="s">
        <v>87</v>
      </c>
      <c r="C63" s="119">
        <v>0.502</v>
      </c>
      <c r="D63" s="113">
        <v>0.48799999999999999</v>
      </c>
      <c r="I63" s="21"/>
      <c r="K63" s="1"/>
      <c r="L63" s="1"/>
    </row>
    <row r="64" spans="1:13" x14ac:dyDescent="0.25">
      <c r="A64" s="192">
        <v>2020</v>
      </c>
      <c r="B64" s="23" t="s">
        <v>86</v>
      </c>
      <c r="C64" s="118">
        <v>0.495</v>
      </c>
      <c r="D64" s="112">
        <v>0.42499999999999999</v>
      </c>
      <c r="I64" s="21"/>
      <c r="K64" s="1"/>
      <c r="L64" s="1"/>
    </row>
    <row r="65" spans="1:12" x14ac:dyDescent="0.25">
      <c r="A65" s="193"/>
      <c r="B65" s="23" t="s">
        <v>87</v>
      </c>
      <c r="C65" s="118">
        <v>0.505</v>
      </c>
      <c r="D65" s="112">
        <v>0.47599999999999998</v>
      </c>
      <c r="I65" s="21"/>
      <c r="K65" s="1"/>
      <c r="L65" s="1"/>
    </row>
    <row r="66" spans="1:12" x14ac:dyDescent="0.25">
      <c r="A66" s="192">
        <v>2021</v>
      </c>
      <c r="B66" s="23" t="s">
        <v>86</v>
      </c>
      <c r="C66" s="118">
        <v>0.50800000000000001</v>
      </c>
      <c r="D66" s="112">
        <v>0.53900000000000003</v>
      </c>
    </row>
    <row r="67" spans="1:12" x14ac:dyDescent="0.25">
      <c r="A67" s="193"/>
      <c r="B67" s="92" t="s">
        <v>87</v>
      </c>
      <c r="C67" s="119">
        <v>0.49199999999999999</v>
      </c>
      <c r="D67" s="113">
        <v>0.46100000000000002</v>
      </c>
    </row>
    <row r="68" spans="1:12" x14ac:dyDescent="0.25">
      <c r="A68" s="192">
        <v>2022</v>
      </c>
      <c r="B68" s="23" t="s">
        <v>86</v>
      </c>
      <c r="C68" s="118">
        <v>0.53200000000000003</v>
      </c>
      <c r="D68" s="112">
        <v>0.54500000000000004</v>
      </c>
    </row>
    <row r="69" spans="1:12" x14ac:dyDescent="0.25">
      <c r="A69" s="193"/>
      <c r="B69" s="92" t="s">
        <v>87</v>
      </c>
      <c r="C69" s="119">
        <v>0.46800000000000003</v>
      </c>
      <c r="D69" s="113">
        <v>0.45500000000000002</v>
      </c>
    </row>
    <row r="70" spans="1:12" x14ac:dyDescent="0.25">
      <c r="A70" t="s">
        <v>427</v>
      </c>
    </row>
    <row r="72" spans="1:12" x14ac:dyDescent="0.25">
      <c r="A72" s="117" t="s">
        <v>426</v>
      </c>
    </row>
    <row r="73" spans="1:12" x14ac:dyDescent="0.25">
      <c r="A73" s="15" t="s">
        <v>173</v>
      </c>
      <c r="B73" s="10" t="s">
        <v>174</v>
      </c>
      <c r="C73" s="10" t="s">
        <v>175</v>
      </c>
      <c r="D73" s="10" t="s">
        <v>176</v>
      </c>
      <c r="E73" s="10" t="s">
        <v>177</v>
      </c>
    </row>
    <row r="74" spans="1:12" x14ac:dyDescent="0.25">
      <c r="A74" s="15">
        <v>2018</v>
      </c>
      <c r="B74" s="1">
        <v>0.3250188964474679</v>
      </c>
      <c r="C74" s="1">
        <v>0.31415929203539822</v>
      </c>
      <c r="D74" s="1">
        <v>0.15389876880984951</v>
      </c>
      <c r="E74" s="1">
        <v>0.17349122556712798</v>
      </c>
    </row>
    <row r="75" spans="1:12" x14ac:dyDescent="0.25">
      <c r="A75" s="15">
        <v>2019</v>
      </c>
      <c r="B75" s="1">
        <v>0.33768064857243568</v>
      </c>
      <c r="C75" s="1">
        <v>0.28360309641097819</v>
      </c>
      <c r="D75" s="1">
        <v>0.15641813989239048</v>
      </c>
      <c r="E75" s="1">
        <v>0.1617351720444504</v>
      </c>
    </row>
    <row r="76" spans="1:12" x14ac:dyDescent="0.25">
      <c r="A76" s="15">
        <v>2020</v>
      </c>
      <c r="B76" s="1">
        <v>0.32702789355562678</v>
      </c>
      <c r="C76" s="1">
        <v>0.3090169067000626</v>
      </c>
      <c r="D76" s="1">
        <v>0.16675851427311805</v>
      </c>
      <c r="E76" s="1">
        <v>0.16990999756750183</v>
      </c>
    </row>
    <row r="77" spans="1:12" x14ac:dyDescent="0.25">
      <c r="A77" s="15">
        <v>2021</v>
      </c>
      <c r="B77" s="1">
        <v>0.28999999999999998</v>
      </c>
      <c r="C77" s="1">
        <v>0.24</v>
      </c>
      <c r="D77" s="1">
        <v>0.12</v>
      </c>
      <c r="E77" s="1">
        <v>0.14000000000000001</v>
      </c>
    </row>
    <row r="78" spans="1:12" x14ac:dyDescent="0.25">
      <c r="A78" s="15">
        <v>2022</v>
      </c>
      <c r="B78" s="96">
        <v>0.28190476190476188</v>
      </c>
      <c r="C78" s="96">
        <v>0.27495495495495498</v>
      </c>
      <c r="D78" s="96">
        <v>0.14101856958999817</v>
      </c>
      <c r="E78" s="96">
        <v>0.1415177586587249</v>
      </c>
    </row>
    <row r="79" spans="1:12" x14ac:dyDescent="0.25">
      <c r="A79" s="15" t="s">
        <v>179</v>
      </c>
      <c r="B79" s="1"/>
      <c r="C79" s="1"/>
      <c r="D79" s="1"/>
      <c r="E79" s="1"/>
    </row>
    <row r="81" spans="1:15" x14ac:dyDescent="0.25">
      <c r="A81" s="117" t="s">
        <v>374</v>
      </c>
    </row>
    <row r="82" spans="1:15" x14ac:dyDescent="0.25">
      <c r="A82" s="70"/>
      <c r="B82" s="70"/>
      <c r="C82" s="91" t="s">
        <v>185</v>
      </c>
      <c r="D82" s="91" t="s">
        <v>186</v>
      </c>
    </row>
    <row r="83" spans="1:15" x14ac:dyDescent="0.25">
      <c r="A83" s="192">
        <v>2018</v>
      </c>
      <c r="B83" s="23" t="s">
        <v>86</v>
      </c>
      <c r="C83" s="118">
        <v>0.41499999999999998</v>
      </c>
      <c r="D83" s="112">
        <v>0.42099999999999999</v>
      </c>
    </row>
    <row r="84" spans="1:15" x14ac:dyDescent="0.25">
      <c r="A84" s="193"/>
      <c r="B84" s="23" t="s">
        <v>87</v>
      </c>
      <c r="C84" s="118">
        <v>0.58499999999999996</v>
      </c>
      <c r="D84" s="112">
        <v>0.57899999999999996</v>
      </c>
    </row>
    <row r="85" spans="1:15" x14ac:dyDescent="0.25">
      <c r="A85" s="192">
        <v>2019</v>
      </c>
      <c r="B85" s="23" t="s">
        <v>86</v>
      </c>
      <c r="C85" s="118">
        <v>0.41599999999999998</v>
      </c>
      <c r="D85" s="112">
        <v>0.42899999999999999</v>
      </c>
    </row>
    <row r="86" spans="1:15" x14ac:dyDescent="0.25">
      <c r="A86" s="193"/>
      <c r="B86" s="92" t="s">
        <v>87</v>
      </c>
      <c r="C86" s="119">
        <v>0.58399999999999996</v>
      </c>
      <c r="D86" s="113">
        <v>0.57100000000000006</v>
      </c>
    </row>
    <row r="87" spans="1:15" s="24" customFormat="1" x14ac:dyDescent="0.25">
      <c r="A87" s="192">
        <v>2020</v>
      </c>
      <c r="B87" s="23" t="s">
        <v>86</v>
      </c>
      <c r="C87" s="118">
        <v>0.41799999999999998</v>
      </c>
      <c r="D87" s="112">
        <v>0.439</v>
      </c>
    </row>
    <row r="88" spans="1:15" s="24" customFormat="1" x14ac:dyDescent="0.25">
      <c r="A88" s="193"/>
      <c r="B88" s="23" t="s">
        <v>87</v>
      </c>
      <c r="C88" s="118">
        <v>0.58200000000000007</v>
      </c>
      <c r="D88" s="112">
        <v>0.56100000000000005</v>
      </c>
    </row>
    <row r="89" spans="1:15" s="24" customFormat="1" x14ac:dyDescent="0.25">
      <c r="A89" s="192">
        <v>2021</v>
      </c>
      <c r="B89" s="23" t="s">
        <v>86</v>
      </c>
      <c r="C89" s="118">
        <v>0.441</v>
      </c>
      <c r="D89" s="112">
        <v>0.45100000000000001</v>
      </c>
    </row>
    <row r="90" spans="1:15" s="24" customFormat="1" x14ac:dyDescent="0.25">
      <c r="A90" s="193"/>
      <c r="B90" s="92" t="s">
        <v>87</v>
      </c>
      <c r="C90" s="119">
        <v>0.55900000000000005</v>
      </c>
      <c r="D90" s="113">
        <v>0.54900000000000004</v>
      </c>
    </row>
    <row r="91" spans="1:15" s="24" customFormat="1" x14ac:dyDescent="0.25">
      <c r="A91" s="192">
        <v>2022</v>
      </c>
      <c r="B91" s="23" t="s">
        <v>86</v>
      </c>
      <c r="C91" s="118">
        <v>0.45300000000000001</v>
      </c>
      <c r="D91" s="112">
        <v>0.44700000000000001</v>
      </c>
    </row>
    <row r="92" spans="1:15" x14ac:dyDescent="0.25">
      <c r="A92" s="193"/>
      <c r="B92" s="92" t="s">
        <v>87</v>
      </c>
      <c r="C92" s="119">
        <v>0.54700000000000004</v>
      </c>
      <c r="D92" s="113">
        <v>0.55300000000000005</v>
      </c>
      <c r="E92" s="10"/>
      <c r="F92" s="24"/>
      <c r="G92" s="233"/>
      <c r="H92" s="233"/>
      <c r="I92" s="233"/>
      <c r="J92" s="233"/>
      <c r="K92" s="233"/>
      <c r="L92" s="233"/>
      <c r="M92" s="233"/>
      <c r="N92" s="233"/>
      <c r="O92" s="233"/>
    </row>
    <row r="93" spans="1:15" x14ac:dyDescent="0.25">
      <c r="A93" t="s">
        <v>375</v>
      </c>
      <c r="B93" s="1"/>
      <c r="C93" s="1"/>
      <c r="D93" s="1"/>
      <c r="E93" s="1"/>
      <c r="F93" s="175"/>
      <c r="G93" s="175"/>
      <c r="H93" s="175"/>
      <c r="I93" s="175"/>
      <c r="J93" s="175"/>
      <c r="K93" s="175"/>
      <c r="L93" s="175"/>
      <c r="M93" s="175"/>
      <c r="N93" s="175"/>
      <c r="O93" s="175"/>
    </row>
    <row r="94" spans="1:15" x14ac:dyDescent="0.25">
      <c r="F94" s="24"/>
      <c r="G94" s="176"/>
      <c r="H94" s="176"/>
      <c r="I94" s="176"/>
      <c r="J94" s="176"/>
      <c r="K94" s="176"/>
      <c r="L94" s="176"/>
      <c r="M94" s="176"/>
      <c r="N94" s="176"/>
      <c r="O94" s="176"/>
    </row>
    <row r="95" spans="1:15" x14ac:dyDescent="0.25">
      <c r="A95" s="117" t="s">
        <v>428</v>
      </c>
      <c r="F95" s="24"/>
      <c r="G95" s="176"/>
      <c r="H95" s="176"/>
      <c r="I95" s="176"/>
      <c r="J95" s="176"/>
      <c r="K95" s="176"/>
      <c r="L95" s="176"/>
      <c r="M95" s="176"/>
      <c r="N95" s="176"/>
      <c r="O95" s="176"/>
    </row>
    <row r="96" spans="1:15" x14ac:dyDescent="0.25">
      <c r="A96" s="15" t="s">
        <v>173</v>
      </c>
      <c r="B96" s="174" t="s">
        <v>174</v>
      </c>
      <c r="C96" s="174" t="s">
        <v>175</v>
      </c>
      <c r="D96" s="174" t="s">
        <v>176</v>
      </c>
      <c r="E96" s="174" t="s">
        <v>177</v>
      </c>
      <c r="F96" s="24"/>
      <c r="G96" s="176"/>
      <c r="H96" s="176"/>
      <c r="I96" s="176"/>
      <c r="J96" s="176"/>
      <c r="K96" s="176"/>
      <c r="L96" s="176"/>
      <c r="M96" s="176"/>
      <c r="N96" s="176"/>
      <c r="O96" s="176"/>
    </row>
    <row r="97" spans="1:15" x14ac:dyDescent="0.25">
      <c r="A97" s="15">
        <v>2018</v>
      </c>
      <c r="B97" s="182">
        <v>0.25395683453237411</v>
      </c>
      <c r="C97" s="182">
        <v>0.228382502543235</v>
      </c>
      <c r="D97" s="182">
        <v>0.15270164447924825</v>
      </c>
      <c r="E97" s="182">
        <v>0.14155251141552511</v>
      </c>
      <c r="F97" s="24"/>
      <c r="G97" s="176"/>
      <c r="H97" s="176"/>
      <c r="I97" s="176"/>
      <c r="J97" s="176"/>
      <c r="K97" s="176"/>
      <c r="L97" s="176"/>
      <c r="M97" s="176"/>
      <c r="N97" s="176"/>
      <c r="O97" s="176"/>
    </row>
    <row r="98" spans="1:15" x14ac:dyDescent="0.25">
      <c r="A98" s="15">
        <v>2019</v>
      </c>
      <c r="B98" s="182">
        <v>0.18831168831168832</v>
      </c>
      <c r="C98" s="182">
        <v>0.21868583162217659</v>
      </c>
      <c r="D98" s="182">
        <v>0.13034188034188035</v>
      </c>
      <c r="E98" s="182">
        <v>0.1257020593741642</v>
      </c>
      <c r="F98" s="24"/>
      <c r="G98" s="176"/>
      <c r="H98" s="176"/>
      <c r="I98" s="176"/>
      <c r="J98" s="176"/>
      <c r="K98" s="176"/>
      <c r="L98" s="176"/>
      <c r="M98" s="176"/>
      <c r="N98" s="176"/>
      <c r="O98" s="176"/>
    </row>
    <row r="99" spans="1:15" x14ac:dyDescent="0.25">
      <c r="A99" s="15">
        <v>2020</v>
      </c>
      <c r="B99" s="182">
        <v>0.23032258064516128</v>
      </c>
      <c r="C99" s="182">
        <v>0.21008792225821379</v>
      </c>
      <c r="D99" s="182">
        <v>0.13778904022806462</v>
      </c>
      <c r="E99" s="182">
        <v>0.13276976628543014</v>
      </c>
      <c r="F99" s="24"/>
      <c r="G99" s="176"/>
      <c r="H99" s="176"/>
      <c r="I99" s="176"/>
      <c r="J99" s="176"/>
      <c r="K99" s="176"/>
      <c r="L99" s="176"/>
      <c r="M99" s="176"/>
      <c r="N99" s="176"/>
      <c r="O99" s="176"/>
    </row>
    <row r="100" spans="1:15" x14ac:dyDescent="0.25">
      <c r="A100" s="15">
        <v>2021</v>
      </c>
      <c r="B100" s="182">
        <v>0.18</v>
      </c>
      <c r="C100" s="182">
        <v>0.18</v>
      </c>
      <c r="D100" s="182">
        <v>0.12</v>
      </c>
      <c r="E100" s="182">
        <v>0.1</v>
      </c>
      <c r="F100" s="24"/>
      <c r="G100" s="176"/>
      <c r="H100" s="176"/>
      <c r="I100" s="176"/>
      <c r="J100" s="176"/>
      <c r="K100" s="176"/>
      <c r="L100" s="176"/>
      <c r="M100" s="176"/>
      <c r="N100" s="176"/>
      <c r="O100" s="176"/>
    </row>
    <row r="101" spans="1:15" x14ac:dyDescent="0.25">
      <c r="A101" s="97">
        <v>2022</v>
      </c>
      <c r="B101" s="182">
        <v>0.20557717250324253</v>
      </c>
      <c r="C101" s="182">
        <v>0.17995689655172414</v>
      </c>
      <c r="D101" s="182">
        <v>0.12531398269606475</v>
      </c>
      <c r="E101" s="182">
        <v>0.11010830324909747</v>
      </c>
    </row>
    <row r="102" spans="1:15" x14ac:dyDescent="0.25">
      <c r="A102" t="s">
        <v>179</v>
      </c>
    </row>
    <row r="103" spans="1:15" x14ac:dyDescent="0.25">
      <c r="B103" s="10"/>
      <c r="C103" s="10"/>
      <c r="D103" s="10"/>
      <c r="E103" s="10"/>
    </row>
    <row r="104" spans="1:15" x14ac:dyDescent="0.25">
      <c r="A104" s="117" t="s">
        <v>429</v>
      </c>
      <c r="B104" s="1"/>
      <c r="C104" s="1"/>
      <c r="D104" s="1"/>
      <c r="E104" s="1"/>
    </row>
    <row r="105" spans="1:15" x14ac:dyDescent="0.25">
      <c r="A105" s="163" t="s">
        <v>173</v>
      </c>
      <c r="B105" s="91" t="s">
        <v>167</v>
      </c>
      <c r="C105" s="88" t="s">
        <v>168</v>
      </c>
      <c r="D105" s="88" t="s">
        <v>376</v>
      </c>
      <c r="E105" s="88" t="s">
        <v>377</v>
      </c>
      <c r="F105" s="89" t="s">
        <v>170</v>
      </c>
      <c r="G105" s="91" t="s">
        <v>378</v>
      </c>
      <c r="H105" s="163" t="s">
        <v>210</v>
      </c>
      <c r="I105" s="91" t="s">
        <v>379</v>
      </c>
      <c r="J105" s="88" t="s">
        <v>380</v>
      </c>
    </row>
    <row r="106" spans="1:15" x14ac:dyDescent="0.25">
      <c r="A106" s="135">
        <v>2018</v>
      </c>
      <c r="B106" s="118">
        <v>7.2771623132432156E-2</v>
      </c>
      <c r="C106" s="118">
        <v>0.17288342311210489</v>
      </c>
      <c r="D106" s="118">
        <v>2.7238540502083543E-2</v>
      </c>
      <c r="E106" s="118">
        <v>0.45345055391808109</v>
      </c>
      <c r="F106" s="118">
        <v>0.24585831893485111</v>
      </c>
      <c r="G106" s="118">
        <v>2.7797540400447199E-2</v>
      </c>
      <c r="H106" s="118">
        <v>0.52622217705051322</v>
      </c>
      <c r="I106" s="118">
        <v>0.41874174204695597</v>
      </c>
      <c r="J106" s="178">
        <v>5.5036080902530746E-2</v>
      </c>
    </row>
    <row r="107" spans="1:15" x14ac:dyDescent="0.25">
      <c r="A107" s="135">
        <v>2019</v>
      </c>
      <c r="B107" s="118">
        <v>7.1912578736400071E-2</v>
      </c>
      <c r="C107" s="118">
        <v>0.17331551822866959</v>
      </c>
      <c r="D107" s="118">
        <v>2.5863714449322391E-2</v>
      </c>
      <c r="E107" s="118">
        <v>0.46192021378125597</v>
      </c>
      <c r="F107" s="118">
        <v>0.23568429089520901</v>
      </c>
      <c r="G107" s="118">
        <v>3.1303683909142968E-2</v>
      </c>
      <c r="H107" s="118">
        <v>0.53375638150675131</v>
      </c>
      <c r="I107" s="118">
        <v>0.40894126628178823</v>
      </c>
      <c r="J107" s="178">
        <v>5.7302352211460468E-2</v>
      </c>
    </row>
    <row r="108" spans="1:15" x14ac:dyDescent="0.25">
      <c r="A108" s="136">
        <v>2020</v>
      </c>
      <c r="B108" s="118">
        <v>8.1353491720662349E-2</v>
      </c>
      <c r="C108" s="118">
        <v>0.16122474907889722</v>
      </c>
      <c r="D108" s="118">
        <v>2.5579130140177021E-2</v>
      </c>
      <c r="E108" s="118">
        <v>0.48439418964129927</v>
      </c>
      <c r="F108" s="118">
        <v>0.21771905306399017</v>
      </c>
      <c r="G108" s="118">
        <v>2.9729386354973956E-2</v>
      </c>
      <c r="H108" s="118">
        <v>0.56560396291121551</v>
      </c>
      <c r="I108" s="118">
        <v>0.37884753799906856</v>
      </c>
      <c r="J108" s="178">
        <v>5.5548499089715909E-2</v>
      </c>
    </row>
    <row r="109" spans="1:15" x14ac:dyDescent="0.25">
      <c r="A109" s="135">
        <v>2021</v>
      </c>
      <c r="B109" s="119">
        <v>8.0845281939428609E-2</v>
      </c>
      <c r="C109" s="119">
        <v>0.16301355168591555</v>
      </c>
      <c r="D109" s="119">
        <v>2.1060535631279721E-2</v>
      </c>
      <c r="E109" s="119">
        <v>0.49933850609647085</v>
      </c>
      <c r="F109" s="119">
        <v>0.20963993277791684</v>
      </c>
      <c r="G109" s="119">
        <v>2.6102191868988451E-2</v>
      </c>
      <c r="H109" s="119">
        <v>0.57995567946243476</v>
      </c>
      <c r="I109" s="119">
        <v>0.3725069697619558</v>
      </c>
      <c r="J109" s="179">
        <v>4.7537350775609409E-2</v>
      </c>
    </row>
    <row r="110" spans="1:15" x14ac:dyDescent="0.25">
      <c r="A110" s="177">
        <v>2022</v>
      </c>
      <c r="B110" s="180">
        <v>8.2875918051797448E-2</v>
      </c>
      <c r="C110" s="180">
        <v>0.13718592964824119</v>
      </c>
      <c r="D110" s="180">
        <v>1.1557788944723618E-2</v>
      </c>
      <c r="E110" s="180">
        <v>0.52</v>
      </c>
      <c r="F110" s="180">
        <v>0.21391573250869733</v>
      </c>
      <c r="G110" s="180">
        <v>2.5125628140703519E-2</v>
      </c>
      <c r="H110" s="180">
        <v>0.6093647801161941</v>
      </c>
      <c r="I110" s="180">
        <v>0.34946712323496593</v>
      </c>
      <c r="J110" s="181">
        <v>4.1168096648839983E-2</v>
      </c>
    </row>
    <row r="111" spans="1:15" x14ac:dyDescent="0.25">
      <c r="A111" t="s">
        <v>375</v>
      </c>
      <c r="B111" s="1"/>
      <c r="C111" s="1"/>
      <c r="D111" s="1"/>
      <c r="E111" s="1"/>
    </row>
    <row r="112" spans="1:15" x14ac:dyDescent="0.25">
      <c r="B112" s="1"/>
      <c r="C112" s="1"/>
      <c r="D112" s="1"/>
      <c r="E112" s="1"/>
    </row>
    <row r="113" spans="1:10" x14ac:dyDescent="0.25">
      <c r="B113" s="1"/>
      <c r="C113" s="1"/>
      <c r="D113" s="1"/>
      <c r="E113" s="1"/>
    </row>
    <row r="114" spans="1:10" x14ac:dyDescent="0.25">
      <c r="A114" s="117" t="s">
        <v>430</v>
      </c>
    </row>
    <row r="115" spans="1:10" x14ac:dyDescent="0.25">
      <c r="A115" s="15" t="s">
        <v>173</v>
      </c>
      <c r="B115" s="10" t="s">
        <v>167</v>
      </c>
      <c r="C115" s="10" t="s">
        <v>168</v>
      </c>
      <c r="D115" s="10" t="s">
        <v>169</v>
      </c>
      <c r="E115" s="10" t="s">
        <v>170</v>
      </c>
    </row>
    <row r="116" spans="1:10" x14ac:dyDescent="0.25">
      <c r="A116" s="15">
        <v>2018</v>
      </c>
      <c r="B116" s="13">
        <v>0.26400000000000001</v>
      </c>
      <c r="C116" s="13">
        <v>0.34302505412929168</v>
      </c>
      <c r="D116" s="13">
        <v>0.13136068146155572</v>
      </c>
      <c r="E116" s="13">
        <v>0.21925465838509317</v>
      </c>
    </row>
    <row r="117" spans="1:10" x14ac:dyDescent="0.25">
      <c r="A117" s="15">
        <v>2019</v>
      </c>
      <c r="B117" s="13">
        <v>0.26543209876543211</v>
      </c>
      <c r="C117" s="13">
        <v>0.32337736932797245</v>
      </c>
      <c r="D117" s="13">
        <v>0.12568475452196382</v>
      </c>
      <c r="E117" s="13">
        <v>0.22348638764729784</v>
      </c>
    </row>
    <row r="118" spans="1:10" x14ac:dyDescent="0.25">
      <c r="A118" s="15">
        <v>2020</v>
      </c>
      <c r="B118" s="13">
        <v>0.26620246384574181</v>
      </c>
      <c r="C118" s="13">
        <v>0.34332874828060522</v>
      </c>
      <c r="D118" s="13">
        <v>0.13500043717758153</v>
      </c>
      <c r="E118" s="13">
        <v>0.23815993788819875</v>
      </c>
    </row>
    <row r="119" spans="1:10" x14ac:dyDescent="0.25">
      <c r="A119" s="15">
        <v>2021</v>
      </c>
      <c r="B119" s="13">
        <v>0.22</v>
      </c>
      <c r="C119" s="13">
        <v>0.31</v>
      </c>
      <c r="D119" s="13">
        <v>0.11</v>
      </c>
      <c r="E119" s="13">
        <v>0.18</v>
      </c>
    </row>
    <row r="120" spans="1:10" x14ac:dyDescent="0.25">
      <c r="A120" s="15">
        <v>2022</v>
      </c>
      <c r="B120" s="96">
        <v>0.22426817752596789</v>
      </c>
      <c r="C120" s="96">
        <v>0.31328392246294184</v>
      </c>
      <c r="D120" s="13">
        <v>0.11818314377369496</v>
      </c>
      <c r="E120" s="13">
        <v>0.19408071748878925</v>
      </c>
    </row>
    <row r="121" spans="1:10" x14ac:dyDescent="0.25">
      <c r="A121" t="s">
        <v>179</v>
      </c>
      <c r="E121" s="1"/>
      <c r="F121" s="1"/>
      <c r="G121" s="1"/>
      <c r="H121" s="1"/>
      <c r="I121" s="1"/>
      <c r="J121" s="1"/>
    </row>
    <row r="122" spans="1:10" x14ac:dyDescent="0.25">
      <c r="E122" s="1"/>
      <c r="F122" s="1"/>
      <c r="G122" s="1"/>
      <c r="H122" s="1"/>
      <c r="I122" s="1"/>
      <c r="J122" s="1"/>
    </row>
    <row r="123" spans="1:10" x14ac:dyDescent="0.25">
      <c r="A123" s="117" t="s">
        <v>431</v>
      </c>
      <c r="B123" s="1"/>
      <c r="C123" s="1"/>
      <c r="D123" s="1"/>
      <c r="E123" s="1"/>
    </row>
    <row r="124" spans="1:10" x14ac:dyDescent="0.25">
      <c r="A124" s="163" t="s">
        <v>173</v>
      </c>
      <c r="B124" s="91" t="s">
        <v>167</v>
      </c>
      <c r="C124" s="88" t="s">
        <v>168</v>
      </c>
      <c r="D124" s="88" t="s">
        <v>376</v>
      </c>
      <c r="E124" s="88" t="s">
        <v>377</v>
      </c>
      <c r="F124" s="89" t="s">
        <v>170</v>
      </c>
      <c r="G124" s="91" t="s">
        <v>378</v>
      </c>
      <c r="H124" s="91" t="s">
        <v>210</v>
      </c>
      <c r="I124" s="91" t="s">
        <v>379</v>
      </c>
      <c r="J124" s="183" t="s">
        <v>380</v>
      </c>
    </row>
    <row r="125" spans="1:10" x14ac:dyDescent="0.25">
      <c r="A125" s="135">
        <v>2018</v>
      </c>
      <c r="B125" s="118">
        <v>8.7935429056924377E-2</v>
      </c>
      <c r="C125" s="118">
        <v>0.25318606627017842</v>
      </c>
      <c r="D125" s="118">
        <v>1.5293118096856415E-2</v>
      </c>
      <c r="E125" s="118">
        <v>0.38445199660152929</v>
      </c>
      <c r="F125" s="118">
        <v>0.22971537807986406</v>
      </c>
      <c r="G125" s="118">
        <v>2.9418011894647409E-2</v>
      </c>
      <c r="H125" s="118">
        <v>0.47238742565845371</v>
      </c>
      <c r="I125" s="118">
        <v>0.48290144435004251</v>
      </c>
      <c r="J125" s="184">
        <v>4.4711129991503826E-2</v>
      </c>
    </row>
    <row r="126" spans="1:10" x14ac:dyDescent="0.25">
      <c r="A126" s="135">
        <v>2019</v>
      </c>
      <c r="B126" s="118">
        <v>8.1149448548011732E-2</v>
      </c>
      <c r="C126" s="118">
        <v>0.24051401396337144</v>
      </c>
      <c r="D126" s="118">
        <v>1.7201254679753111E-2</v>
      </c>
      <c r="E126" s="118">
        <v>0.41707983405848426</v>
      </c>
      <c r="F126" s="118">
        <v>0.2052008499443489</v>
      </c>
      <c r="G126" s="118">
        <v>3.8854598806030559E-2</v>
      </c>
      <c r="H126" s="118">
        <v>0.49822928260649602</v>
      </c>
      <c r="I126" s="118">
        <v>0.4457148639077203</v>
      </c>
      <c r="J126" s="184">
        <v>5.6055853485783666E-2</v>
      </c>
    </row>
    <row r="127" spans="1:10" x14ac:dyDescent="0.25">
      <c r="A127" s="136">
        <v>2020</v>
      </c>
      <c r="B127" s="118">
        <v>9.5316804407713493E-2</v>
      </c>
      <c r="C127" s="118">
        <v>0.22405876951331496</v>
      </c>
      <c r="D127" s="118">
        <v>2.1395775941230488E-2</v>
      </c>
      <c r="E127" s="118">
        <v>0.42947658402203859</v>
      </c>
      <c r="F127" s="118">
        <v>0.19247015610651974</v>
      </c>
      <c r="G127" s="118">
        <v>3.7281910009182739E-2</v>
      </c>
      <c r="H127" s="118">
        <v>0.52479338842975209</v>
      </c>
      <c r="I127" s="118">
        <v>0.41652892561983473</v>
      </c>
      <c r="J127" s="184">
        <v>5.8677685950413221E-2</v>
      </c>
    </row>
    <row r="128" spans="1:10" x14ac:dyDescent="0.25">
      <c r="A128" s="135">
        <v>2021</v>
      </c>
      <c r="B128" s="119">
        <v>9.3205435651478818E-2</v>
      </c>
      <c r="C128" s="119">
        <v>0.21007194244604316</v>
      </c>
      <c r="D128" s="119">
        <v>1.3269384492406075E-2</v>
      </c>
      <c r="E128" s="119">
        <v>0.44924060751398881</v>
      </c>
      <c r="F128" s="119">
        <v>0.19744204636290968</v>
      </c>
      <c r="G128" s="119">
        <v>3.6770583533173459E-2</v>
      </c>
      <c r="H128" s="119">
        <v>0.54244604316546763</v>
      </c>
      <c r="I128" s="119">
        <v>0.40751398880895284</v>
      </c>
      <c r="J128" s="185">
        <v>5.0039968025579536E-2</v>
      </c>
    </row>
    <row r="129" spans="1:10" x14ac:dyDescent="0.25">
      <c r="A129" s="177">
        <v>2022</v>
      </c>
      <c r="B129" s="180">
        <v>9.8922281608691848E-2</v>
      </c>
      <c r="C129" s="180">
        <v>0.18408832033645842</v>
      </c>
      <c r="D129" s="180">
        <v>1.4982914220625603E-2</v>
      </c>
      <c r="E129" s="180">
        <v>0.47989135196705512</v>
      </c>
      <c r="F129" s="180">
        <v>0.18934548322088846</v>
      </c>
      <c r="G129" s="180">
        <v>3.2769648646280555E-2</v>
      </c>
      <c r="H129" s="180">
        <v>0.578813633575747</v>
      </c>
      <c r="I129" s="180">
        <v>0.3734338035573469</v>
      </c>
      <c r="J129" s="186">
        <v>4.7752562866906156E-2</v>
      </c>
    </row>
    <row r="130" spans="1:10" x14ac:dyDescent="0.25">
      <c r="A130" t="s">
        <v>375</v>
      </c>
      <c r="B130" s="1"/>
      <c r="C130" s="1"/>
      <c r="D130" s="1"/>
      <c r="E130" s="1"/>
    </row>
    <row r="131" spans="1:10" x14ac:dyDescent="0.25">
      <c r="B131" s="1"/>
      <c r="C131" s="1"/>
      <c r="D131" s="1"/>
      <c r="E131" s="1"/>
    </row>
    <row r="132" spans="1:10" x14ac:dyDescent="0.25">
      <c r="A132" s="117" t="s">
        <v>432</v>
      </c>
    </row>
    <row r="133" spans="1:10" x14ac:dyDescent="0.25">
      <c r="A133" s="15" t="s">
        <v>173</v>
      </c>
      <c r="B133" s="10" t="s">
        <v>167</v>
      </c>
      <c r="C133" s="10" t="s">
        <v>168</v>
      </c>
      <c r="D133" s="10" t="s">
        <v>169</v>
      </c>
      <c r="E133" s="10" t="s">
        <v>170</v>
      </c>
    </row>
    <row r="134" spans="1:10" x14ac:dyDescent="0.25">
      <c r="A134" s="15">
        <v>2018</v>
      </c>
      <c r="B134" s="13">
        <v>0.18697225572979492</v>
      </c>
      <c r="C134" s="13">
        <v>0.25409491810163798</v>
      </c>
      <c r="D134" s="13">
        <v>0.11784232365145228</v>
      </c>
      <c r="E134" s="13">
        <v>0.18678292794860027</v>
      </c>
    </row>
    <row r="135" spans="1:10" x14ac:dyDescent="0.25">
      <c r="A135" s="15">
        <v>2019</v>
      </c>
      <c r="B135" s="13">
        <v>0.13997477931904162</v>
      </c>
      <c r="C135" s="13">
        <v>0.22601010101010102</v>
      </c>
      <c r="D135" s="13">
        <v>0.10674429888403687</v>
      </c>
      <c r="E135" s="13">
        <v>0.16650390625</v>
      </c>
    </row>
    <row r="136" spans="1:10" x14ac:dyDescent="0.25">
      <c r="A136" s="15">
        <v>2020</v>
      </c>
      <c r="B136" s="13">
        <v>0.1554907677356657</v>
      </c>
      <c r="C136" s="36">
        <v>0.24294478527607363</v>
      </c>
      <c r="D136" s="36">
        <v>0.10970915312232678</v>
      </c>
      <c r="E136" s="13">
        <v>0.19020446980504041</v>
      </c>
    </row>
    <row r="137" spans="1:10" x14ac:dyDescent="0.25">
      <c r="A137" s="15">
        <v>2021</v>
      </c>
      <c r="B137" s="13">
        <v>0.13</v>
      </c>
      <c r="C137" s="13">
        <v>0.2</v>
      </c>
      <c r="D137" s="13">
        <v>0.09</v>
      </c>
      <c r="E137" s="13">
        <v>0.14000000000000001</v>
      </c>
    </row>
    <row r="138" spans="1:10" x14ac:dyDescent="0.25">
      <c r="A138" s="95">
        <v>2022</v>
      </c>
      <c r="B138" s="96">
        <v>0.14374445430346053</v>
      </c>
      <c r="C138" s="96">
        <v>0.22095238095238096</v>
      </c>
      <c r="D138" s="96">
        <v>9.7863794047836405E-2</v>
      </c>
      <c r="E138" s="96">
        <v>0.16166281755196305</v>
      </c>
    </row>
    <row r="139" spans="1:10" x14ac:dyDescent="0.25">
      <c r="A139" t="s">
        <v>179</v>
      </c>
    </row>
    <row r="141" spans="1:10" x14ac:dyDescent="0.25">
      <c r="A141" s="86"/>
    </row>
    <row r="142" spans="1:10" x14ac:dyDescent="0.25">
      <c r="B142" s="10"/>
      <c r="C142" s="10"/>
      <c r="D142" s="10"/>
      <c r="E142" s="10"/>
    </row>
    <row r="143" spans="1:10" x14ac:dyDescent="0.25">
      <c r="B143" s="1"/>
      <c r="C143" s="1"/>
      <c r="D143" s="1"/>
      <c r="E143" s="1"/>
    </row>
    <row r="144" spans="1:10" x14ac:dyDescent="0.25">
      <c r="B144" s="1"/>
      <c r="C144" s="1"/>
      <c r="D144" s="1"/>
      <c r="E144" s="1"/>
    </row>
    <row r="145" spans="1:5" x14ac:dyDescent="0.25">
      <c r="B145" s="1"/>
      <c r="C145" s="1"/>
      <c r="D145" s="1"/>
      <c r="E145" s="1"/>
    </row>
    <row r="146" spans="1:5" x14ac:dyDescent="0.25">
      <c r="B146" s="1"/>
      <c r="C146" s="1"/>
      <c r="D146" s="1"/>
      <c r="E146" s="1"/>
    </row>
    <row r="149" spans="1:5" x14ac:dyDescent="0.25">
      <c r="A149" s="86"/>
    </row>
    <row r="150" spans="1:5" x14ac:dyDescent="0.25">
      <c r="C150" s="10"/>
      <c r="D150" s="10"/>
      <c r="E150" s="10"/>
    </row>
    <row r="151" spans="1:5" x14ac:dyDescent="0.25">
      <c r="C151" s="35"/>
      <c r="D151" s="35"/>
      <c r="E151" s="1"/>
    </row>
    <row r="152" spans="1:5" x14ac:dyDescent="0.25">
      <c r="C152" s="35"/>
      <c r="D152" s="35"/>
      <c r="E152" s="1"/>
    </row>
    <row r="153" spans="1:5" x14ac:dyDescent="0.25">
      <c r="A153" s="1"/>
      <c r="B153" s="1"/>
      <c r="C153" s="35"/>
      <c r="D153" s="35"/>
      <c r="E153" s="1"/>
    </row>
    <row r="154" spans="1:5" x14ac:dyDescent="0.25">
      <c r="A154" s="1"/>
      <c r="B154" s="1"/>
      <c r="C154" s="35"/>
      <c r="D154" s="35"/>
      <c r="E154" s="1"/>
    </row>
    <row r="155" spans="1:5" x14ac:dyDescent="0.25">
      <c r="A155" s="1"/>
      <c r="C155" s="35"/>
      <c r="D155" s="35"/>
      <c r="E155" s="1"/>
    </row>
    <row r="156" spans="1:5" x14ac:dyDescent="0.25">
      <c r="A156" s="1"/>
      <c r="C156" s="35"/>
      <c r="D156" s="35"/>
    </row>
    <row r="157" spans="1:5" x14ac:dyDescent="0.25">
      <c r="B157" s="1"/>
      <c r="C157" s="35"/>
      <c r="D157" s="35"/>
    </row>
    <row r="158" spans="1:5" x14ac:dyDescent="0.25">
      <c r="B158" s="1"/>
      <c r="C158" s="35"/>
      <c r="D158" s="35"/>
    </row>
    <row r="159" spans="1:5" x14ac:dyDescent="0.25">
      <c r="E159" s="1"/>
    </row>
    <row r="160" spans="1:5" x14ac:dyDescent="0.25">
      <c r="E160" s="1"/>
    </row>
    <row r="162" spans="1:4" x14ac:dyDescent="0.25">
      <c r="A162" s="86"/>
    </row>
    <row r="163" spans="1:4" x14ac:dyDescent="0.25">
      <c r="B163" s="12"/>
      <c r="C163" s="12"/>
      <c r="D163" s="12"/>
    </row>
    <row r="164" spans="1:4" x14ac:dyDescent="0.25">
      <c r="B164" s="1"/>
      <c r="C164" s="1"/>
      <c r="D164" s="1"/>
    </row>
    <row r="165" spans="1:4" x14ac:dyDescent="0.25">
      <c r="B165" s="1"/>
      <c r="C165" s="1"/>
      <c r="D165" s="1"/>
    </row>
    <row r="166" spans="1:4" x14ac:dyDescent="0.25">
      <c r="B166" s="1"/>
      <c r="C166" s="1"/>
      <c r="D166" s="1"/>
    </row>
    <row r="167" spans="1:4" x14ac:dyDescent="0.25">
      <c r="B167" s="1"/>
      <c r="C167" s="1"/>
      <c r="D167" s="1"/>
    </row>
    <row r="171" spans="1:4" x14ac:dyDescent="0.25">
      <c r="A171" s="86"/>
    </row>
    <row r="172" spans="1:4" x14ac:dyDescent="0.25">
      <c r="C172" s="10"/>
      <c r="D172" s="10"/>
    </row>
    <row r="173" spans="1:4" x14ac:dyDescent="0.25">
      <c r="C173" s="13"/>
      <c r="D173" s="13"/>
    </row>
    <row r="174" spans="1:4" x14ac:dyDescent="0.25">
      <c r="C174" s="13"/>
      <c r="D174" s="13"/>
    </row>
    <row r="175" spans="1:4" x14ac:dyDescent="0.25">
      <c r="C175" s="13"/>
      <c r="D175" s="13"/>
    </row>
    <row r="176" spans="1:4" x14ac:dyDescent="0.25">
      <c r="C176" s="13"/>
      <c r="D176" s="13"/>
    </row>
    <row r="177" spans="1:10" x14ac:dyDescent="0.25">
      <c r="C177" s="13"/>
      <c r="D177" s="13"/>
    </row>
    <row r="178" spans="1:10" x14ac:dyDescent="0.25">
      <c r="C178" s="13"/>
      <c r="D178" s="13"/>
    </row>
    <row r="179" spans="1:10" x14ac:dyDescent="0.25">
      <c r="C179" s="13"/>
      <c r="D179" s="13"/>
    </row>
    <row r="180" spans="1:10" x14ac:dyDescent="0.25">
      <c r="C180" s="13"/>
      <c r="D180" s="13"/>
    </row>
    <row r="181" spans="1:10" x14ac:dyDescent="0.25">
      <c r="C181" s="13"/>
      <c r="D181" s="13"/>
      <c r="E181" s="12"/>
      <c r="F181" s="12"/>
      <c r="G181" s="12"/>
      <c r="H181" s="12"/>
      <c r="I181" s="12"/>
      <c r="J181" s="12"/>
    </row>
    <row r="182" spans="1:10" x14ac:dyDescent="0.25">
      <c r="C182" s="13"/>
      <c r="D182" s="13"/>
      <c r="E182" s="1"/>
      <c r="F182" s="1"/>
      <c r="G182" s="1"/>
      <c r="H182" s="1"/>
      <c r="I182" s="1"/>
      <c r="J182" s="1"/>
    </row>
    <row r="186" spans="1:10" x14ac:dyDescent="0.25">
      <c r="A186" s="86"/>
    </row>
    <row r="187" spans="1:10" x14ac:dyDescent="0.25">
      <c r="B187" s="10"/>
    </row>
    <row r="188" spans="1:10" x14ac:dyDescent="0.25">
      <c r="B188" s="1"/>
    </row>
    <row r="189" spans="1:10" x14ac:dyDescent="0.25">
      <c r="B189" s="1"/>
    </row>
    <row r="190" spans="1:10" x14ac:dyDescent="0.25">
      <c r="B190" s="1"/>
    </row>
    <row r="191" spans="1:10" x14ac:dyDescent="0.25">
      <c r="B191" s="1"/>
    </row>
    <row r="192" spans="1:10" x14ac:dyDescent="0.25">
      <c r="B192" s="1"/>
    </row>
    <row r="193" spans="1:5" x14ac:dyDescent="0.25">
      <c r="B193" s="1"/>
    </row>
    <row r="194" spans="1:5" x14ac:dyDescent="0.25">
      <c r="B194" s="1"/>
    </row>
    <row r="195" spans="1:5" x14ac:dyDescent="0.25">
      <c r="B195" s="1"/>
    </row>
    <row r="196" spans="1:5" x14ac:dyDescent="0.25">
      <c r="A196" s="14"/>
      <c r="B196" s="34"/>
    </row>
    <row r="197" spans="1:5" x14ac:dyDescent="0.25">
      <c r="B197" s="1"/>
    </row>
    <row r="198" spans="1:5" x14ac:dyDescent="0.25">
      <c r="B198" s="1"/>
    </row>
    <row r="201" spans="1:5" x14ac:dyDescent="0.25">
      <c r="A201" s="86"/>
    </row>
    <row r="202" spans="1:5" x14ac:dyDescent="0.25">
      <c r="A202" s="10"/>
      <c r="B202" s="10"/>
      <c r="C202" s="10"/>
      <c r="D202" s="10"/>
      <c r="E202" s="10"/>
    </row>
    <row r="203" spans="1:5" x14ac:dyDescent="0.25">
      <c r="A203" s="10"/>
      <c r="B203" s="13"/>
      <c r="C203" s="13"/>
      <c r="D203" s="13"/>
      <c r="E203" s="13"/>
    </row>
    <row r="204" spans="1:5" x14ac:dyDescent="0.25">
      <c r="A204" s="10"/>
      <c r="B204" s="13"/>
      <c r="C204" s="13"/>
      <c r="D204" s="13"/>
      <c r="E204" s="13"/>
    </row>
    <row r="205" spans="1:5" x14ac:dyDescent="0.25">
      <c r="A205" s="10"/>
      <c r="B205" s="13"/>
      <c r="C205" s="13"/>
      <c r="D205" s="13"/>
      <c r="E205" s="13"/>
    </row>
    <row r="206" spans="1:5" x14ac:dyDescent="0.25">
      <c r="A206" s="10"/>
      <c r="B206" s="13"/>
      <c r="C206" s="13"/>
      <c r="D206" s="13"/>
      <c r="E206" s="13"/>
    </row>
    <row r="207" spans="1:5" x14ac:dyDescent="0.25">
      <c r="A207" s="10"/>
      <c r="B207" s="13"/>
      <c r="C207" s="13"/>
      <c r="D207" s="13"/>
      <c r="E207" s="13"/>
    </row>
    <row r="210" spans="1:2" x14ac:dyDescent="0.25">
      <c r="A210" s="86"/>
    </row>
    <row r="211" spans="1:2" x14ac:dyDescent="0.25">
      <c r="B211" s="10"/>
    </row>
    <row r="212" spans="1:2" x14ac:dyDescent="0.25">
      <c r="B212" s="1"/>
    </row>
    <row r="213" spans="1:2" x14ac:dyDescent="0.25">
      <c r="B213" s="1"/>
    </row>
    <row r="214" spans="1:2" x14ac:dyDescent="0.25">
      <c r="B214" s="1"/>
    </row>
    <row r="215" spans="1:2" x14ac:dyDescent="0.25">
      <c r="B215" s="1"/>
    </row>
    <row r="216" spans="1:2" x14ac:dyDescent="0.25">
      <c r="B216" s="1"/>
    </row>
    <row r="217" spans="1:2" x14ac:dyDescent="0.25">
      <c r="B217" s="1"/>
    </row>
    <row r="218" spans="1:2" x14ac:dyDescent="0.25">
      <c r="B218" s="1"/>
    </row>
    <row r="219" spans="1:2" x14ac:dyDescent="0.25">
      <c r="B219" s="1"/>
    </row>
    <row r="220" spans="1:2" x14ac:dyDescent="0.25">
      <c r="A220" s="14"/>
      <c r="B220" s="34"/>
    </row>
    <row r="221" spans="1:2" x14ac:dyDescent="0.25">
      <c r="B221" s="1"/>
    </row>
    <row r="222" spans="1:2" x14ac:dyDescent="0.25">
      <c r="B222" s="1"/>
    </row>
    <row r="225" spans="1:5" x14ac:dyDescent="0.25">
      <c r="A225" s="86"/>
    </row>
    <row r="226" spans="1:5" x14ac:dyDescent="0.25">
      <c r="A226" s="10"/>
      <c r="B226" s="10"/>
      <c r="C226" s="10"/>
      <c r="D226" s="10"/>
      <c r="E226" s="10"/>
    </row>
    <row r="227" spans="1:5" x14ac:dyDescent="0.25">
      <c r="A227" s="10"/>
      <c r="B227" s="13"/>
      <c r="C227" s="13"/>
      <c r="D227" s="13"/>
      <c r="E227" s="13"/>
    </row>
    <row r="228" spans="1:5" x14ac:dyDescent="0.25">
      <c r="A228" s="10"/>
      <c r="B228" s="13"/>
      <c r="C228" s="13"/>
      <c r="D228" s="13"/>
      <c r="E228" s="13"/>
    </row>
    <row r="229" spans="1:5" x14ac:dyDescent="0.25">
      <c r="A229" s="10"/>
      <c r="B229" s="13"/>
      <c r="C229" s="13"/>
      <c r="D229" s="13"/>
      <c r="E229" s="13"/>
    </row>
    <row r="230" spans="1:5" x14ac:dyDescent="0.25">
      <c r="A230" s="10"/>
      <c r="B230" s="13"/>
      <c r="C230" s="13"/>
      <c r="D230" s="13"/>
      <c r="E230" s="13"/>
    </row>
    <row r="231" spans="1:5" x14ac:dyDescent="0.25">
      <c r="A231" s="10"/>
      <c r="B231" s="13"/>
      <c r="C231" s="13"/>
      <c r="D231" s="13"/>
      <c r="E231" s="13"/>
    </row>
    <row r="234" spans="1:5" x14ac:dyDescent="0.25">
      <c r="A234" s="86"/>
    </row>
    <row r="235" spans="1:5" x14ac:dyDescent="0.25">
      <c r="B235" s="21"/>
    </row>
    <row r="236" spans="1:5" x14ac:dyDescent="0.25">
      <c r="B236" s="1"/>
    </row>
    <row r="237" spans="1:5" x14ac:dyDescent="0.25">
      <c r="B237" s="1"/>
    </row>
    <row r="238" spans="1:5" x14ac:dyDescent="0.25">
      <c r="B238" s="1"/>
    </row>
    <row r="239" spans="1:5" x14ac:dyDescent="0.25">
      <c r="B239" s="1"/>
    </row>
    <row r="240" spans="1:5" x14ac:dyDescent="0.25">
      <c r="B240" s="1"/>
    </row>
    <row r="241" spans="1:2" x14ac:dyDescent="0.25">
      <c r="B241" s="1"/>
    </row>
    <row r="242" spans="1:2" x14ac:dyDescent="0.25">
      <c r="B242" s="1"/>
    </row>
    <row r="243" spans="1:2" x14ac:dyDescent="0.25">
      <c r="B243" s="1"/>
    </row>
    <row r="244" spans="1:2" x14ac:dyDescent="0.25">
      <c r="A244" s="14"/>
      <c r="B244" s="34"/>
    </row>
    <row r="245" spans="1:2" x14ac:dyDescent="0.25">
      <c r="B245" s="1"/>
    </row>
    <row r="246" spans="1:2" x14ac:dyDescent="0.25">
      <c r="B246" s="1"/>
    </row>
    <row r="249" spans="1:2" x14ac:dyDescent="0.25">
      <c r="A249" s="86"/>
    </row>
    <row r="250" spans="1:2" x14ac:dyDescent="0.25">
      <c r="B250" s="10"/>
    </row>
    <row r="251" spans="1:2" x14ac:dyDescent="0.25">
      <c r="B251" s="1"/>
    </row>
    <row r="252" spans="1:2" x14ac:dyDescent="0.25">
      <c r="B252" s="1"/>
    </row>
    <row r="253" spans="1:2" x14ac:dyDescent="0.25">
      <c r="B253" s="1"/>
    </row>
    <row r="254" spans="1:2" x14ac:dyDescent="0.25">
      <c r="B254" s="1"/>
    </row>
    <row r="255" spans="1:2" x14ac:dyDescent="0.25">
      <c r="B255" s="1"/>
    </row>
    <row r="259" spans="1:6" x14ac:dyDescent="0.25">
      <c r="A259" s="86"/>
    </row>
    <row r="260" spans="1:6" x14ac:dyDescent="0.25">
      <c r="C260" s="10"/>
      <c r="D260" s="10"/>
      <c r="E260" s="10"/>
      <c r="F260" s="10"/>
    </row>
    <row r="261" spans="1:6" x14ac:dyDescent="0.25">
      <c r="C261" s="13"/>
      <c r="D261" s="13"/>
      <c r="E261" s="13"/>
      <c r="F261" s="13"/>
    </row>
    <row r="262" spans="1:6" x14ac:dyDescent="0.25">
      <c r="C262" s="13"/>
      <c r="D262" s="13"/>
      <c r="E262" s="13"/>
      <c r="F262" s="13"/>
    </row>
    <row r="263" spans="1:6" x14ac:dyDescent="0.25">
      <c r="C263" s="13"/>
      <c r="D263" s="13"/>
      <c r="E263" s="13"/>
      <c r="F263" s="13"/>
    </row>
    <row r="264" spans="1:6" x14ac:dyDescent="0.25">
      <c r="C264" s="13"/>
      <c r="D264" s="13"/>
      <c r="E264" s="13"/>
      <c r="F264" s="13"/>
    </row>
    <row r="276" spans="1:5" x14ac:dyDescent="0.25">
      <c r="A276" s="86"/>
    </row>
    <row r="277" spans="1:5" x14ac:dyDescent="0.25">
      <c r="B277" s="10"/>
      <c r="C277" s="10"/>
      <c r="D277" s="10"/>
      <c r="E277" s="10"/>
    </row>
    <row r="278" spans="1:5" x14ac:dyDescent="0.25">
      <c r="B278" s="1"/>
      <c r="C278" s="1"/>
      <c r="D278" s="1"/>
      <c r="E278" s="1"/>
    </row>
    <row r="279" spans="1:5" x14ac:dyDescent="0.25">
      <c r="B279" s="1"/>
      <c r="C279" s="1"/>
      <c r="D279" s="1"/>
      <c r="E279" s="1"/>
    </row>
    <row r="280" spans="1:5" x14ac:dyDescent="0.25">
      <c r="B280" s="1"/>
      <c r="C280" s="1"/>
      <c r="D280" s="1"/>
      <c r="E280" s="1"/>
    </row>
    <row r="281" spans="1:5" x14ac:dyDescent="0.25">
      <c r="B281" s="1"/>
      <c r="C281" s="1"/>
      <c r="D281" s="1"/>
      <c r="E281" s="1"/>
    </row>
  </sheetData>
  <hyperlinks>
    <hyperlink ref="A4" r:id="rId1" xr:uid="{00000000-0004-0000-0A00-000000000000}"/>
  </hyperlinks>
  <pageMargins left="0.7" right="0.7" top="0.75" bottom="0.75" header="0.3" footer="0.3"/>
  <pageSetup paperSize="9" orientation="portrait" horizontalDpi="4294967293" r:id="rId2"/>
  <tableParts count="9">
    <tablePart r:id="rId3"/>
    <tablePart r:id="rId4"/>
    <tablePart r:id="rId5"/>
    <tablePart r:id="rId6"/>
    <tablePart r:id="rId7"/>
    <tablePart r:id="rId8"/>
    <tablePart r:id="rId9"/>
    <tablePart r:id="rId10"/>
    <tablePart r:id="rId1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230"/>
  <sheetViews>
    <sheetView showGridLines="0" workbookViewId="0"/>
  </sheetViews>
  <sheetFormatPr defaultRowHeight="15" x14ac:dyDescent="0.25"/>
  <cols>
    <col min="1" max="1" width="29.28515625" customWidth="1"/>
    <col min="2" max="2" width="31.140625" customWidth="1"/>
    <col min="3" max="3" width="20.28515625" customWidth="1"/>
    <col min="4" max="4" width="21.85546875" customWidth="1"/>
    <col min="5" max="5" width="18.140625" customWidth="1"/>
    <col min="6" max="6" width="16.28515625" customWidth="1"/>
    <col min="7" max="7" width="22" customWidth="1"/>
    <col min="8" max="8" width="15.5703125" customWidth="1"/>
    <col min="9" max="9" width="18.28515625" customWidth="1"/>
    <col min="10" max="10" width="13.28515625" customWidth="1"/>
    <col min="13" max="13" width="11.5703125" customWidth="1"/>
  </cols>
  <sheetData>
    <row r="1" spans="1:5" x14ac:dyDescent="0.25">
      <c r="A1" s="86" t="s">
        <v>202</v>
      </c>
    </row>
    <row r="2" spans="1:5" x14ac:dyDescent="0.25">
      <c r="A2" t="s">
        <v>203</v>
      </c>
    </row>
    <row r="3" spans="1:5" x14ac:dyDescent="0.25">
      <c r="A3" t="s">
        <v>204</v>
      </c>
    </row>
    <row r="4" spans="1:5" x14ac:dyDescent="0.25">
      <c r="A4" s="8" t="s">
        <v>22</v>
      </c>
    </row>
    <row r="5" spans="1:5" x14ac:dyDescent="0.25">
      <c r="A5" t="s">
        <v>482</v>
      </c>
    </row>
    <row r="7" spans="1:5" x14ac:dyDescent="0.25">
      <c r="A7" s="238" t="s">
        <v>419</v>
      </c>
    </row>
    <row r="9" spans="1:5" x14ac:dyDescent="0.25">
      <c r="A9" s="117" t="s">
        <v>433</v>
      </c>
    </row>
    <row r="10" spans="1:5" x14ac:dyDescent="0.25">
      <c r="A10" s="15" t="s">
        <v>173</v>
      </c>
      <c r="B10" s="10" t="s">
        <v>205</v>
      </c>
      <c r="C10" s="10" t="s">
        <v>181</v>
      </c>
      <c r="D10" s="71" t="s">
        <v>182</v>
      </c>
      <c r="E10" s="72" t="s">
        <v>51</v>
      </c>
    </row>
    <row r="11" spans="1:5" x14ac:dyDescent="0.25">
      <c r="A11" s="15">
        <v>2019</v>
      </c>
      <c r="B11" s="84">
        <v>0.49828523630280219</v>
      </c>
      <c r="C11" s="84">
        <v>0.48532012734347363</v>
      </c>
      <c r="D11" s="26">
        <v>0.42259282567652612</v>
      </c>
      <c r="E11" s="26">
        <v>0.4751512622574588</v>
      </c>
    </row>
    <row r="12" spans="1:5" x14ac:dyDescent="0.25">
      <c r="A12" s="15">
        <v>2020</v>
      </c>
      <c r="B12" s="84">
        <v>0.51095123900879291</v>
      </c>
      <c r="C12" s="84">
        <v>0.49630106143454489</v>
      </c>
      <c r="D12" s="26">
        <v>0.4307061236448872</v>
      </c>
      <c r="E12" s="26">
        <v>0.48595131877592551</v>
      </c>
    </row>
    <row r="13" spans="1:5" x14ac:dyDescent="0.25">
      <c r="A13" s="15">
        <v>2021</v>
      </c>
      <c r="B13" s="84">
        <v>0.52579696319262259</v>
      </c>
      <c r="C13" s="84">
        <v>0.5098376014990631</v>
      </c>
      <c r="D13" s="26">
        <v>0.44709558301377644</v>
      </c>
      <c r="E13" s="26">
        <v>0.50057639102367046</v>
      </c>
    </row>
    <row r="14" spans="1:5" x14ac:dyDescent="0.25">
      <c r="A14" s="15">
        <v>2022</v>
      </c>
      <c r="B14" s="84">
        <v>0.52795080028384456</v>
      </c>
      <c r="C14" s="84">
        <v>0.51760335917312661</v>
      </c>
      <c r="D14" s="26">
        <v>0.46102075154234434</v>
      </c>
      <c r="E14" s="26">
        <v>0.50713269504364211</v>
      </c>
    </row>
    <row r="15" spans="1:5" x14ac:dyDescent="0.25">
      <c r="A15" s="15">
        <v>2023</v>
      </c>
      <c r="B15" s="84">
        <v>0.52</v>
      </c>
      <c r="C15" s="84">
        <v>0.51</v>
      </c>
      <c r="D15" s="26">
        <v>0.48</v>
      </c>
      <c r="E15" s="26">
        <v>0.51</v>
      </c>
    </row>
    <row r="16" spans="1:5" x14ac:dyDescent="0.25">
      <c r="A16" t="s">
        <v>206</v>
      </c>
    </row>
    <row r="17" spans="1:6" x14ac:dyDescent="0.25">
      <c r="D17" s="10"/>
      <c r="E17" s="10"/>
      <c r="F17" s="10"/>
    </row>
    <row r="18" spans="1:6" x14ac:dyDescent="0.25">
      <c r="A18" s="117" t="s">
        <v>434</v>
      </c>
      <c r="D18" s="1"/>
      <c r="E18" s="1"/>
    </row>
    <row r="19" spans="1:6" x14ac:dyDescent="0.25">
      <c r="A19" t="s">
        <v>53</v>
      </c>
      <c r="B19" s="10" t="s">
        <v>38</v>
      </c>
      <c r="C19" s="10" t="s">
        <v>39</v>
      </c>
      <c r="D19" s="10" t="s">
        <v>40</v>
      </c>
      <c r="E19" s="10" t="s">
        <v>226</v>
      </c>
      <c r="F19" s="10" t="s">
        <v>227</v>
      </c>
    </row>
    <row r="20" spans="1:6" x14ac:dyDescent="0.25">
      <c r="A20" t="s">
        <v>54</v>
      </c>
      <c r="B20" s="1">
        <v>0.57527348498003128</v>
      </c>
      <c r="C20" s="1">
        <v>0.58034834045349981</v>
      </c>
      <c r="D20" s="1">
        <v>0.60226526592252139</v>
      </c>
      <c r="E20" s="1">
        <v>0.60226526592252139</v>
      </c>
      <c r="F20" s="1">
        <v>0.59</v>
      </c>
    </row>
    <row r="21" spans="1:6" x14ac:dyDescent="0.25">
      <c r="A21" t="s">
        <v>55</v>
      </c>
      <c r="B21" s="1">
        <v>0.30035997120230379</v>
      </c>
      <c r="C21" s="1">
        <v>0.30630630630630629</v>
      </c>
      <c r="D21" s="1">
        <v>0.3179016573072182</v>
      </c>
      <c r="E21" s="1">
        <v>0.3179016573072182</v>
      </c>
      <c r="F21" s="1">
        <v>0.32</v>
      </c>
    </row>
    <row r="22" spans="1:6" x14ac:dyDescent="0.25">
      <c r="A22" t="s">
        <v>56</v>
      </c>
      <c r="B22" s="1">
        <v>0.57126502575844307</v>
      </c>
      <c r="C22" s="1">
        <v>0.58280922431865823</v>
      </c>
      <c r="D22" s="1">
        <v>0.6</v>
      </c>
      <c r="E22" s="1">
        <v>0.6</v>
      </c>
      <c r="F22" s="1">
        <v>0.6</v>
      </c>
    </row>
    <row r="23" spans="1:6" x14ac:dyDescent="0.25">
      <c r="A23" t="s">
        <v>57</v>
      </c>
      <c r="B23" s="1">
        <v>0.50838342296741534</v>
      </c>
      <c r="C23" s="1">
        <v>0.52052980132450333</v>
      </c>
      <c r="D23" s="1">
        <v>0.52542861259184559</v>
      </c>
      <c r="E23" s="1">
        <v>0.52542861259184559</v>
      </c>
      <c r="F23" s="1">
        <v>0.53</v>
      </c>
    </row>
    <row r="24" spans="1:6" x14ac:dyDescent="0.25">
      <c r="A24" t="s">
        <v>257</v>
      </c>
      <c r="B24" s="1">
        <v>0.53840830449826993</v>
      </c>
      <c r="C24" s="1">
        <v>0.57544088830829521</v>
      </c>
      <c r="D24" s="1">
        <v>0.58624641833810887</v>
      </c>
      <c r="E24" s="1">
        <v>0.57151589242053791</v>
      </c>
      <c r="F24" s="1">
        <v>0.56999999999999995</v>
      </c>
    </row>
    <row r="25" spans="1:6" x14ac:dyDescent="0.25">
      <c r="A25" t="s">
        <v>207</v>
      </c>
      <c r="C25" s="1"/>
      <c r="D25" s="1"/>
      <c r="E25" s="1"/>
    </row>
    <row r="26" spans="1:6" x14ac:dyDescent="0.25">
      <c r="C26" s="1"/>
      <c r="D26" s="1"/>
      <c r="E26" s="1"/>
    </row>
    <row r="27" spans="1:6" x14ac:dyDescent="0.25">
      <c r="A27" s="117" t="s">
        <v>435</v>
      </c>
      <c r="B27" s="1"/>
      <c r="C27" s="1"/>
      <c r="D27" s="1"/>
      <c r="E27" s="1"/>
      <c r="F27" s="1"/>
    </row>
    <row r="28" spans="1:6" x14ac:dyDescent="0.25">
      <c r="A28" t="s">
        <v>201</v>
      </c>
      <c r="B28" s="10" t="s">
        <v>38</v>
      </c>
      <c r="C28" s="10" t="s">
        <v>39</v>
      </c>
      <c r="D28" s="10" t="s">
        <v>40</v>
      </c>
      <c r="E28" s="10" t="s">
        <v>226</v>
      </c>
      <c r="F28" s="10" t="s">
        <v>227</v>
      </c>
    </row>
    <row r="29" spans="1:6" x14ac:dyDescent="0.25">
      <c r="A29" t="s">
        <v>185</v>
      </c>
      <c r="B29" s="1">
        <v>0.19392443255845848</v>
      </c>
      <c r="C29" s="1">
        <v>0.21023895169578624</v>
      </c>
      <c r="D29" s="1">
        <v>0.21825678026154738</v>
      </c>
      <c r="E29" s="1">
        <v>0.24003887269193391</v>
      </c>
      <c r="F29" s="1">
        <v>0.25</v>
      </c>
    </row>
    <row r="30" spans="1:6" x14ac:dyDescent="0.25">
      <c r="A30" t="s">
        <v>208</v>
      </c>
      <c r="B30" s="1">
        <v>8.4721729883020208E-2</v>
      </c>
      <c r="C30" s="1">
        <v>9.1618595181540544E-2</v>
      </c>
      <c r="D30" s="1">
        <v>9.8952690501986282E-2</v>
      </c>
      <c r="E30" s="1">
        <v>0.1076923076923077</v>
      </c>
      <c r="F30" s="1">
        <v>0.11</v>
      </c>
    </row>
    <row r="31" spans="1:6" x14ac:dyDescent="0.25">
      <c r="A31" t="s">
        <v>209</v>
      </c>
      <c r="B31" s="13">
        <v>0.63953665599756138</v>
      </c>
      <c r="C31" s="1">
        <v>0.65615231599886337</v>
      </c>
      <c r="D31" s="1">
        <v>0.67149508535954472</v>
      </c>
      <c r="E31" s="1">
        <v>0.6841445057701957</v>
      </c>
      <c r="F31" s="1">
        <v>0.69</v>
      </c>
    </row>
    <row r="32" spans="1:6" x14ac:dyDescent="0.25">
      <c r="A32" s="9" t="s">
        <v>210</v>
      </c>
      <c r="B32" s="1">
        <v>0.30306697266847488</v>
      </c>
      <c r="C32" s="1">
        <v>0.31937541580244982</v>
      </c>
      <c r="D32" s="1">
        <v>0.34022440823854905</v>
      </c>
      <c r="E32" s="1">
        <v>0.36294074672203636</v>
      </c>
      <c r="F32" s="1">
        <v>0.38</v>
      </c>
    </row>
    <row r="33" spans="1:8" x14ac:dyDescent="0.25">
      <c r="A33" s="9" t="s">
        <v>211</v>
      </c>
      <c r="B33" s="10"/>
      <c r="C33" s="13"/>
      <c r="D33" s="1"/>
    </row>
    <row r="34" spans="1:8" x14ac:dyDescent="0.25">
      <c r="C34" s="1"/>
      <c r="D34" s="1"/>
    </row>
    <row r="35" spans="1:8" x14ac:dyDescent="0.25">
      <c r="A35" s="117" t="s">
        <v>436</v>
      </c>
      <c r="C35" s="1"/>
      <c r="D35" s="1"/>
      <c r="E35" s="1"/>
      <c r="F35" s="1"/>
      <c r="G35" s="1"/>
    </row>
    <row r="36" spans="1:8" x14ac:dyDescent="0.25">
      <c r="A36" t="s">
        <v>180</v>
      </c>
      <c r="B36" t="s">
        <v>201</v>
      </c>
      <c r="C36" s="10" t="s">
        <v>37</v>
      </c>
      <c r="D36" s="10" t="s">
        <v>38</v>
      </c>
      <c r="E36" s="72" t="s">
        <v>39</v>
      </c>
      <c r="F36" s="72" t="s">
        <v>40</v>
      </c>
      <c r="G36" s="72" t="s">
        <v>226</v>
      </c>
      <c r="H36" s="72" t="s">
        <v>227</v>
      </c>
    </row>
    <row r="37" spans="1:8" x14ac:dyDescent="0.25">
      <c r="A37" t="s">
        <v>258</v>
      </c>
      <c r="B37" t="s">
        <v>185</v>
      </c>
      <c r="C37" s="1">
        <v>0.17356772212220692</v>
      </c>
      <c r="D37" s="84">
        <v>0.18955430273375173</v>
      </c>
      <c r="E37" s="26">
        <v>0.20943204868154158</v>
      </c>
      <c r="F37" s="26">
        <v>0.2238028451212182</v>
      </c>
      <c r="G37" s="26">
        <v>0.24429837665571158</v>
      </c>
      <c r="H37" s="102">
        <v>0.25</v>
      </c>
    </row>
    <row r="38" spans="1:8" x14ac:dyDescent="0.25">
      <c r="B38" t="s">
        <v>186</v>
      </c>
      <c r="C38" s="1">
        <v>0.47125050261359069</v>
      </c>
      <c r="D38" s="84">
        <v>0.48355520751761943</v>
      </c>
      <c r="E38" s="92">
        <v>0.48226415094339625</v>
      </c>
      <c r="F38" s="92">
        <v>0.52445128994994228</v>
      </c>
      <c r="G38" s="92">
        <v>0.56396669190007565</v>
      </c>
      <c r="H38" s="93">
        <v>0.59</v>
      </c>
    </row>
    <row r="39" spans="1:8" x14ac:dyDescent="0.25">
      <c r="A39" t="s">
        <v>259</v>
      </c>
      <c r="B39" t="s">
        <v>185</v>
      </c>
      <c r="C39" s="1">
        <v>0.23015165031222123</v>
      </c>
      <c r="D39" s="84">
        <v>0.2472434266327396</v>
      </c>
      <c r="E39" s="99">
        <v>0.25631216526396328</v>
      </c>
      <c r="F39" s="99">
        <v>0.25039184952978055</v>
      </c>
      <c r="G39" s="99">
        <v>0.28279030910609859</v>
      </c>
      <c r="H39" s="100">
        <v>0.31</v>
      </c>
    </row>
    <row r="40" spans="1:8" x14ac:dyDescent="0.25">
      <c r="B40" t="s">
        <v>186</v>
      </c>
      <c r="C40" s="1">
        <v>0.46531881804043546</v>
      </c>
      <c r="D40" s="84">
        <v>0.47603155339805825</v>
      </c>
      <c r="E40" s="26">
        <v>0.50277469478357384</v>
      </c>
      <c r="F40" s="26">
        <v>0.52881619937694702</v>
      </c>
      <c r="G40" s="26">
        <v>0.54713006845708267</v>
      </c>
      <c r="H40" s="101">
        <v>0.56000000000000005</v>
      </c>
    </row>
    <row r="41" spans="1:8" x14ac:dyDescent="0.25">
      <c r="A41" t="s">
        <v>260</v>
      </c>
      <c r="B41" t="s">
        <v>185</v>
      </c>
      <c r="C41" s="1">
        <v>0.16789862724392821</v>
      </c>
      <c r="D41" s="84">
        <v>0.16395184135977336</v>
      </c>
      <c r="E41" s="92">
        <v>0.17388493859082094</v>
      </c>
      <c r="F41" s="92">
        <v>0.17229842756774841</v>
      </c>
      <c r="G41" s="92">
        <v>0.19166666666666668</v>
      </c>
      <c r="H41" s="93">
        <v>0.21</v>
      </c>
    </row>
    <row r="42" spans="1:8" x14ac:dyDescent="0.25">
      <c r="B42" s="94" t="s">
        <v>186</v>
      </c>
      <c r="C42" s="98">
        <v>0.43499288762446658</v>
      </c>
      <c r="D42" s="98">
        <v>0.46177802944507362</v>
      </c>
      <c r="E42" s="99">
        <v>0.48177920685959269</v>
      </c>
      <c r="F42" s="99">
        <v>0.51011846001974337</v>
      </c>
      <c r="G42" s="99">
        <v>0.5242013552758954</v>
      </c>
      <c r="H42" s="100">
        <v>0.55000000000000004</v>
      </c>
    </row>
    <row r="43" spans="1:8" x14ac:dyDescent="0.25">
      <c r="A43" t="s">
        <v>261</v>
      </c>
      <c r="C43" s="1"/>
      <c r="D43" s="1"/>
      <c r="E43" s="1"/>
      <c r="F43" s="1"/>
      <c r="G43" s="1"/>
    </row>
    <row r="44" spans="1:8" x14ac:dyDescent="0.25">
      <c r="C44" s="1"/>
      <c r="D44" s="1"/>
      <c r="E44" s="1"/>
      <c r="F44" s="1"/>
      <c r="G44" s="1"/>
    </row>
    <row r="45" spans="1:8" x14ac:dyDescent="0.25">
      <c r="A45" s="117" t="s">
        <v>437</v>
      </c>
      <c r="B45" s="1"/>
      <c r="C45" s="1"/>
    </row>
    <row r="46" spans="1:8" x14ac:dyDescent="0.25">
      <c r="A46" t="s">
        <v>180</v>
      </c>
      <c r="B46" s="10" t="s">
        <v>38</v>
      </c>
      <c r="C46" s="10" t="s">
        <v>39</v>
      </c>
      <c r="D46" s="10" t="s">
        <v>40</v>
      </c>
      <c r="E46" s="10" t="s">
        <v>226</v>
      </c>
      <c r="F46" s="10" t="s">
        <v>227</v>
      </c>
    </row>
    <row r="47" spans="1:8" x14ac:dyDescent="0.25">
      <c r="A47" t="s">
        <v>258</v>
      </c>
      <c r="B47" s="13">
        <v>0.15658720200752824</v>
      </c>
      <c r="C47" s="13">
        <v>0.1709832134292566</v>
      </c>
      <c r="D47" s="13">
        <v>0.19723348437872645</v>
      </c>
      <c r="E47" s="13">
        <v>0.20799495387526609</v>
      </c>
      <c r="F47" s="1">
        <v>0.22</v>
      </c>
    </row>
    <row r="48" spans="1:8" x14ac:dyDescent="0.25">
      <c r="A48" t="s">
        <v>259</v>
      </c>
      <c r="B48" s="1">
        <v>0.10753448885744606</v>
      </c>
      <c r="C48" s="1">
        <v>0.12238661949179801</v>
      </c>
      <c r="D48" s="1">
        <v>0.13569643972517176</v>
      </c>
      <c r="E48" s="1">
        <v>0.14857881136950904</v>
      </c>
      <c r="F48" s="1">
        <v>0.15</v>
      </c>
    </row>
    <row r="49" spans="1:6" x14ac:dyDescent="0.25">
      <c r="A49" t="s">
        <v>260</v>
      </c>
      <c r="B49" s="1">
        <v>0.12586532410320955</v>
      </c>
      <c r="C49" s="1">
        <v>0.13126281863463229</v>
      </c>
      <c r="D49" s="1">
        <v>0.1465700894759267</v>
      </c>
      <c r="E49" s="1">
        <v>0.15844083006169377</v>
      </c>
      <c r="F49" s="1">
        <v>0.17</v>
      </c>
    </row>
    <row r="50" spans="1:6" x14ac:dyDescent="0.25">
      <c r="A50" t="s">
        <v>51</v>
      </c>
      <c r="B50" s="1">
        <v>0.13686626330064677</v>
      </c>
      <c r="C50" s="1">
        <v>0.14854817249745636</v>
      </c>
      <c r="D50" s="1">
        <v>0.16838303104826313</v>
      </c>
      <c r="E50" s="1">
        <v>0.18025916099511671</v>
      </c>
      <c r="F50" s="1">
        <v>0.19</v>
      </c>
    </row>
    <row r="51" spans="1:6" x14ac:dyDescent="0.25">
      <c r="A51" t="s">
        <v>262</v>
      </c>
      <c r="B51" s="1"/>
      <c r="C51" s="1"/>
      <c r="D51" s="1"/>
      <c r="E51" s="1"/>
      <c r="F51" s="1"/>
    </row>
    <row r="52" spans="1:6" x14ac:dyDescent="0.25">
      <c r="B52" s="1"/>
      <c r="C52" s="1"/>
      <c r="D52" s="1"/>
      <c r="E52" s="1"/>
      <c r="F52" s="1"/>
    </row>
    <row r="53" spans="1:6" x14ac:dyDescent="0.25">
      <c r="A53" s="117" t="s">
        <v>438</v>
      </c>
    </row>
    <row r="54" spans="1:6" x14ac:dyDescent="0.25">
      <c r="A54" t="s">
        <v>137</v>
      </c>
      <c r="B54" s="10" t="s">
        <v>38</v>
      </c>
      <c r="C54" s="10" t="s">
        <v>39</v>
      </c>
      <c r="D54" s="10" t="s">
        <v>40</v>
      </c>
      <c r="E54" s="10" t="s">
        <v>226</v>
      </c>
      <c r="F54" s="10" t="s">
        <v>227</v>
      </c>
    </row>
    <row r="55" spans="1:6" x14ac:dyDescent="0.25">
      <c r="A55" t="s">
        <v>263</v>
      </c>
      <c r="B55" s="1">
        <v>6.7056123513457119E-2</v>
      </c>
      <c r="C55" s="1">
        <v>7.1182593723096182E-2</v>
      </c>
      <c r="D55" s="1">
        <v>8.1809099292960347E-2</v>
      </c>
      <c r="E55" s="1">
        <v>9.1475372015226666E-2</v>
      </c>
      <c r="F55" s="1">
        <v>0.1</v>
      </c>
    </row>
    <row r="56" spans="1:6" x14ac:dyDescent="0.25">
      <c r="A56" t="s">
        <v>264</v>
      </c>
      <c r="B56" s="1">
        <v>3.6720216983100358E-2</v>
      </c>
      <c r="C56" s="1">
        <v>4.0150270016435785E-2</v>
      </c>
      <c r="D56" s="1">
        <v>4.6188134030126039E-2</v>
      </c>
      <c r="E56" s="1">
        <v>4.7910178028992195E-2</v>
      </c>
      <c r="F56" s="1">
        <v>0.05</v>
      </c>
    </row>
    <row r="57" spans="1:6" x14ac:dyDescent="0.25">
      <c r="A57" t="s">
        <v>265</v>
      </c>
      <c r="B57" s="1">
        <v>1.2059253077404549E-2</v>
      </c>
      <c r="C57" s="1">
        <v>1.365735305627299E-2</v>
      </c>
      <c r="D57" s="1">
        <v>1.7560713187826621E-2</v>
      </c>
      <c r="E57" s="1">
        <v>1.9802360902833851E-2</v>
      </c>
      <c r="F57" s="1">
        <v>0.02</v>
      </c>
    </row>
    <row r="58" spans="1:6" x14ac:dyDescent="0.25">
      <c r="A58" s="103" t="s">
        <v>143</v>
      </c>
      <c r="B58" s="104">
        <f t="shared" ref="B58:E58" si="0">SUM(B55:B57)</f>
        <v>0.11583559357396203</v>
      </c>
      <c r="C58" s="104">
        <f t="shared" si="0"/>
        <v>0.12499021679580496</v>
      </c>
      <c r="D58" s="104">
        <f t="shared" si="0"/>
        <v>0.145557946510913</v>
      </c>
      <c r="E58" s="104">
        <f t="shared" si="0"/>
        <v>0.15918791094705273</v>
      </c>
      <c r="F58" s="1">
        <v>0.17</v>
      </c>
    </row>
    <row r="59" spans="1:6" x14ac:dyDescent="0.25">
      <c r="A59" t="s">
        <v>266</v>
      </c>
      <c r="B59" s="1">
        <v>0.71717087419152936</v>
      </c>
      <c r="C59" s="1">
        <v>0.70889097597245054</v>
      </c>
      <c r="D59" s="1">
        <v>0.69286043652013529</v>
      </c>
      <c r="E59" s="1">
        <v>0.67716384050447953</v>
      </c>
      <c r="F59" s="1">
        <v>0.67</v>
      </c>
    </row>
    <row r="60" spans="1:6" x14ac:dyDescent="0.25">
      <c r="A60" t="s">
        <v>212</v>
      </c>
      <c r="B60" s="1">
        <v>0.16699353223450866</v>
      </c>
      <c r="C60" s="1">
        <v>0.16611880723174455</v>
      </c>
      <c r="D60" s="1">
        <v>0.16158161696895174</v>
      </c>
      <c r="E60" s="1">
        <v>0.16364824854846771</v>
      </c>
      <c r="F60" s="1">
        <v>0.16</v>
      </c>
    </row>
    <row r="61" spans="1:6" x14ac:dyDescent="0.25">
      <c r="A61" t="s">
        <v>267</v>
      </c>
    </row>
    <row r="63" spans="1:6" x14ac:dyDescent="0.25">
      <c r="A63" s="117" t="s">
        <v>439</v>
      </c>
    </row>
    <row r="64" spans="1:6" x14ac:dyDescent="0.25">
      <c r="A64" t="s">
        <v>214</v>
      </c>
      <c r="B64" s="10" t="s">
        <v>38</v>
      </c>
      <c r="C64" s="10" t="s">
        <v>39</v>
      </c>
      <c r="D64" s="10" t="s">
        <v>40</v>
      </c>
      <c r="E64" s="10" t="s">
        <v>226</v>
      </c>
      <c r="F64" s="10" t="s">
        <v>227</v>
      </c>
    </row>
    <row r="65" spans="1:7" x14ac:dyDescent="0.25">
      <c r="A65" t="s">
        <v>146</v>
      </c>
      <c r="B65" s="1">
        <v>0.49597329438764864</v>
      </c>
      <c r="C65" s="1">
        <v>0.50199577365578774</v>
      </c>
      <c r="D65" s="1">
        <v>0.5005379649554258</v>
      </c>
      <c r="E65" s="1">
        <v>0.50224939439381699</v>
      </c>
      <c r="F65" s="1">
        <v>0.49</v>
      </c>
    </row>
    <row r="66" spans="1:7" x14ac:dyDescent="0.25">
      <c r="A66" t="s">
        <v>148</v>
      </c>
      <c r="B66" s="1">
        <v>0.25854370957646566</v>
      </c>
      <c r="C66" s="1">
        <v>0.25295452766690146</v>
      </c>
      <c r="D66" s="1">
        <v>0.24696434060866893</v>
      </c>
      <c r="E66" s="1">
        <v>0.23535971084707963</v>
      </c>
      <c r="F66" s="1">
        <v>0.23</v>
      </c>
    </row>
    <row r="67" spans="1:7" x14ac:dyDescent="0.25">
      <c r="A67" t="s">
        <v>151</v>
      </c>
      <c r="B67" s="1">
        <v>3.7513039849780931E-2</v>
      </c>
      <c r="C67" s="1">
        <v>3.9680676215073964E-2</v>
      </c>
      <c r="D67" s="1">
        <v>4.3383031048263139E-2</v>
      </c>
      <c r="E67" s="1">
        <v>4.8525397008497714E-2</v>
      </c>
      <c r="F67" s="1">
        <v>0.05</v>
      </c>
    </row>
    <row r="68" spans="1:7" x14ac:dyDescent="0.25">
      <c r="A68" t="s">
        <v>149</v>
      </c>
      <c r="B68" s="1">
        <v>2.0696849572292928E-2</v>
      </c>
      <c r="C68" s="1">
        <v>2.1209986694842295E-2</v>
      </c>
      <c r="D68" s="1">
        <v>2.6245004611128189E-2</v>
      </c>
      <c r="E68" s="1">
        <v>2.9876571692236707E-2</v>
      </c>
      <c r="F68" s="1">
        <v>0.03</v>
      </c>
    </row>
    <row r="69" spans="1:7" x14ac:dyDescent="0.25">
      <c r="A69" t="s">
        <v>153</v>
      </c>
      <c r="B69" s="1">
        <v>1.5063634466930941E-2</v>
      </c>
      <c r="C69" s="1">
        <v>1.6592314314784379E-2</v>
      </c>
      <c r="D69" s="1">
        <v>1.8675069166922839E-2</v>
      </c>
      <c r="E69" s="1">
        <v>2.1994078517322258E-2</v>
      </c>
      <c r="F69" s="1">
        <v>0.02</v>
      </c>
    </row>
    <row r="70" spans="1:7" x14ac:dyDescent="0.25">
      <c r="A70" t="s">
        <v>150</v>
      </c>
      <c r="B70" s="1">
        <v>1.6691007719591072E-2</v>
      </c>
      <c r="C70" s="1">
        <v>1.6318384597323314E-2</v>
      </c>
      <c r="D70" s="1">
        <v>1.6369505072241008E-2</v>
      </c>
      <c r="E70" s="1">
        <v>1.5342023301418848E-2</v>
      </c>
      <c r="F70" s="1">
        <v>0.02</v>
      </c>
    </row>
    <row r="71" spans="1:7" x14ac:dyDescent="0.25">
      <c r="A71" t="s">
        <v>154</v>
      </c>
      <c r="B71" s="1">
        <v>1.2226163154600459E-2</v>
      </c>
      <c r="C71" s="1">
        <v>1.1974641934726462E-2</v>
      </c>
      <c r="D71" s="1">
        <v>1.1489394405164463E-2</v>
      </c>
      <c r="E71" s="1">
        <v>1.5072864997885184E-2</v>
      </c>
      <c r="F71" s="1">
        <v>0.02</v>
      </c>
    </row>
    <row r="72" spans="1:7" x14ac:dyDescent="0.25">
      <c r="A72" t="s">
        <v>147</v>
      </c>
      <c r="B72" s="1">
        <v>1.1099520133528062E-2</v>
      </c>
      <c r="C72" s="1">
        <v>1.2092040385066918E-2</v>
      </c>
      <c r="D72" s="1">
        <v>1.2296341838303105E-2</v>
      </c>
      <c r="E72" s="1">
        <v>1.34579151766832E-2</v>
      </c>
      <c r="F72" s="1">
        <v>0.01</v>
      </c>
    </row>
    <row r="73" spans="1:7" x14ac:dyDescent="0.25">
      <c r="A73" t="s">
        <v>152</v>
      </c>
      <c r="B73" s="1">
        <v>3.8806592948049238E-3</v>
      </c>
      <c r="C73" s="1">
        <v>3.6393519605541205E-3</v>
      </c>
      <c r="D73" s="1">
        <v>3.6889025514909315E-3</v>
      </c>
      <c r="E73" s="1">
        <v>4.268081670319529E-3</v>
      </c>
      <c r="F73" s="1">
        <v>0</v>
      </c>
    </row>
    <row r="74" spans="1:7" x14ac:dyDescent="0.25">
      <c r="A74" t="s">
        <v>212</v>
      </c>
      <c r="B74" s="1">
        <v>0.12831212184435636</v>
      </c>
      <c r="C74" s="1">
        <v>0.12354230257493934</v>
      </c>
      <c r="D74" s="1">
        <v>0.12035044574239163</v>
      </c>
      <c r="E74" s="1">
        <v>0.11385396239473988</v>
      </c>
      <c r="F74" s="1">
        <v>0.12</v>
      </c>
    </row>
    <row r="75" spans="1:7" x14ac:dyDescent="0.25">
      <c r="A75" t="s">
        <v>268</v>
      </c>
    </row>
    <row r="77" spans="1:7" x14ac:dyDescent="0.25">
      <c r="A77" s="86"/>
      <c r="C77" s="1"/>
      <c r="D77" s="1"/>
      <c r="E77" s="1"/>
      <c r="F77" s="1"/>
      <c r="G77" s="1"/>
    </row>
    <row r="78" spans="1:7" x14ac:dyDescent="0.25">
      <c r="A78" s="10"/>
      <c r="B78" s="10"/>
      <c r="C78" s="10"/>
      <c r="D78" s="10"/>
      <c r="E78" s="10"/>
      <c r="F78" s="10"/>
      <c r="G78" s="1"/>
    </row>
    <row r="79" spans="1:7" x14ac:dyDescent="0.25">
      <c r="B79" s="1"/>
      <c r="C79" s="1"/>
      <c r="D79" s="1"/>
      <c r="E79" s="1"/>
      <c r="F79" s="1"/>
      <c r="G79" s="1"/>
    </row>
    <row r="80" spans="1:7" x14ac:dyDescent="0.25">
      <c r="B80" s="1"/>
      <c r="C80" s="1"/>
      <c r="D80" s="1"/>
      <c r="E80" s="1"/>
      <c r="F80" s="1"/>
      <c r="G80" s="1"/>
    </row>
    <row r="81" spans="1:15" x14ac:dyDescent="0.25">
      <c r="B81" s="1"/>
      <c r="C81" s="1"/>
      <c r="D81" s="1"/>
      <c r="E81" s="1"/>
      <c r="F81" s="1"/>
      <c r="G81" s="1"/>
    </row>
    <row r="82" spans="1:15" x14ac:dyDescent="0.25">
      <c r="B82" s="1"/>
      <c r="C82" s="1"/>
      <c r="D82" s="1"/>
      <c r="E82" s="1"/>
      <c r="F82" s="1"/>
      <c r="G82" s="1"/>
    </row>
    <row r="83" spans="1:15" x14ac:dyDescent="0.25">
      <c r="B83" s="1"/>
      <c r="C83" s="1"/>
      <c r="D83" s="1"/>
      <c r="E83" s="1"/>
      <c r="F83" s="1"/>
      <c r="G83" s="1"/>
    </row>
    <row r="84" spans="1:15" x14ac:dyDescent="0.25">
      <c r="C84" s="1"/>
      <c r="D84" s="1"/>
      <c r="E84" s="1"/>
      <c r="F84" s="1"/>
      <c r="G84" s="1"/>
    </row>
    <row r="85" spans="1:15" x14ac:dyDescent="0.25">
      <c r="C85" s="1"/>
      <c r="D85" s="1"/>
      <c r="E85" s="1"/>
      <c r="F85" s="1"/>
      <c r="G85" s="1"/>
    </row>
    <row r="86" spans="1:15" x14ac:dyDescent="0.25">
      <c r="A86" s="86"/>
      <c r="C86" s="1"/>
    </row>
    <row r="87" spans="1:15" x14ac:dyDescent="0.25">
      <c r="A87" s="10"/>
      <c r="B87" s="10"/>
      <c r="C87" s="10"/>
      <c r="D87" s="10"/>
      <c r="E87" s="10"/>
      <c r="F87" s="10"/>
    </row>
    <row r="88" spans="1:15" x14ac:dyDescent="0.25">
      <c r="B88" s="1"/>
      <c r="C88" s="1"/>
      <c r="D88" s="1"/>
      <c r="E88" s="1"/>
      <c r="F88" s="1"/>
    </row>
    <row r="89" spans="1:15" x14ac:dyDescent="0.25">
      <c r="B89" s="1"/>
      <c r="C89" s="1"/>
      <c r="D89" s="13"/>
      <c r="E89" s="13"/>
      <c r="F89" s="13"/>
      <c r="G89" s="10"/>
      <c r="H89" s="10"/>
      <c r="I89" s="10"/>
      <c r="J89" s="10"/>
      <c r="K89" s="10"/>
      <c r="L89" s="10"/>
      <c r="M89" s="10"/>
      <c r="N89" s="10"/>
      <c r="O89" s="10"/>
    </row>
    <row r="90" spans="1:15" x14ac:dyDescent="0.25">
      <c r="A90" s="9"/>
      <c r="B90" s="1"/>
      <c r="C90" s="1"/>
      <c r="D90" s="1"/>
      <c r="E90" s="1"/>
      <c r="F90" s="1"/>
      <c r="G90" s="5"/>
      <c r="H90" s="5"/>
      <c r="I90" s="5"/>
      <c r="J90" s="5"/>
      <c r="K90" s="5"/>
      <c r="L90" s="5"/>
      <c r="M90" s="5"/>
      <c r="N90" s="5"/>
      <c r="O90" s="5"/>
    </row>
    <row r="91" spans="1:15" x14ac:dyDescent="0.25">
      <c r="B91" s="1"/>
      <c r="C91" s="13"/>
      <c r="D91" s="1"/>
      <c r="E91" s="1"/>
      <c r="F91" s="1"/>
      <c r="G91" s="5"/>
      <c r="H91" s="5"/>
      <c r="I91" s="5"/>
      <c r="J91" s="5"/>
      <c r="K91" s="5"/>
      <c r="L91" s="5"/>
      <c r="M91" s="5"/>
      <c r="N91" s="5"/>
      <c r="O91" s="5"/>
    </row>
    <row r="92" spans="1:15" x14ac:dyDescent="0.25">
      <c r="B92" s="1"/>
      <c r="C92" s="1"/>
      <c r="D92" s="1"/>
      <c r="E92" s="1"/>
      <c r="F92" s="1"/>
      <c r="G92" s="5"/>
      <c r="H92" s="5"/>
      <c r="I92" s="5"/>
      <c r="J92" s="5"/>
      <c r="K92" s="5"/>
      <c r="L92" s="5"/>
      <c r="M92" s="5"/>
      <c r="N92" s="5"/>
      <c r="O92" s="5"/>
    </row>
    <row r="93" spans="1:15" x14ac:dyDescent="0.25">
      <c r="C93" s="5"/>
      <c r="D93" s="5"/>
      <c r="E93" s="5"/>
      <c r="F93" s="5"/>
      <c r="G93" s="5"/>
      <c r="H93" s="5"/>
      <c r="I93" s="5"/>
      <c r="J93" s="5"/>
      <c r="K93" s="5"/>
      <c r="L93" s="5"/>
      <c r="M93" s="5"/>
      <c r="N93" s="5"/>
      <c r="O93" s="5"/>
    </row>
    <row r="94" spans="1:15" x14ac:dyDescent="0.25">
      <c r="C94" s="5"/>
      <c r="D94" s="5"/>
      <c r="E94" s="5"/>
      <c r="F94" s="5"/>
      <c r="G94" s="5"/>
      <c r="H94" s="5"/>
      <c r="I94" s="5"/>
      <c r="J94" s="5"/>
      <c r="K94" s="5"/>
      <c r="L94" s="5"/>
      <c r="M94" s="5"/>
      <c r="N94" s="5"/>
      <c r="O94" s="5"/>
    </row>
    <row r="95" spans="1:15" x14ac:dyDescent="0.25">
      <c r="A95" s="86"/>
      <c r="C95" s="5"/>
      <c r="D95" s="5"/>
      <c r="E95" s="5"/>
      <c r="F95" s="5"/>
      <c r="G95" s="5"/>
      <c r="H95" s="5"/>
      <c r="I95" s="5"/>
      <c r="J95" s="5"/>
      <c r="K95" s="5"/>
      <c r="L95" s="5"/>
      <c r="M95" s="5"/>
      <c r="N95" s="5"/>
      <c r="O95" s="5"/>
    </row>
    <row r="96" spans="1:15" x14ac:dyDescent="0.25">
      <c r="B96" s="10"/>
      <c r="C96" s="10"/>
      <c r="D96" s="10"/>
      <c r="E96" s="10"/>
      <c r="F96" s="10"/>
      <c r="G96" s="5"/>
      <c r="H96" s="5"/>
      <c r="I96" s="5"/>
      <c r="J96" s="5"/>
      <c r="K96" s="5"/>
      <c r="L96" s="5"/>
      <c r="M96" s="5"/>
      <c r="N96" s="5"/>
      <c r="O96" s="5"/>
    </row>
    <row r="97" spans="1:15" x14ac:dyDescent="0.25">
      <c r="B97" s="1"/>
      <c r="C97" s="1"/>
      <c r="D97" s="1"/>
      <c r="E97" s="1"/>
      <c r="F97" s="1"/>
      <c r="G97" s="5"/>
      <c r="H97" s="5"/>
      <c r="I97" s="5"/>
      <c r="J97" s="5"/>
      <c r="K97" s="5"/>
      <c r="L97" s="5"/>
      <c r="M97" s="5"/>
      <c r="N97" s="5"/>
      <c r="O97" s="5"/>
    </row>
    <row r="98" spans="1:15" x14ac:dyDescent="0.25">
      <c r="B98" s="1"/>
      <c r="C98" s="1"/>
      <c r="D98" s="1"/>
      <c r="E98" s="1"/>
      <c r="F98" s="1"/>
    </row>
    <row r="99" spans="1:15" x14ac:dyDescent="0.25">
      <c r="B99" s="1"/>
      <c r="C99" s="1"/>
      <c r="D99" s="1"/>
      <c r="E99" s="1"/>
      <c r="F99" s="1"/>
    </row>
    <row r="100" spans="1:15" x14ac:dyDescent="0.25">
      <c r="B100" s="1"/>
      <c r="C100" s="1"/>
      <c r="D100" s="1"/>
      <c r="E100" s="1"/>
      <c r="F100" s="1"/>
    </row>
    <row r="101" spans="1:15" x14ac:dyDescent="0.25">
      <c r="B101" s="1"/>
      <c r="C101" s="1"/>
      <c r="D101" s="13"/>
      <c r="E101" s="1"/>
      <c r="F101" s="1"/>
    </row>
    <row r="102" spans="1:15" x14ac:dyDescent="0.25">
      <c r="A102" s="9"/>
      <c r="B102" s="1"/>
      <c r="C102" s="1"/>
      <c r="D102" s="1"/>
      <c r="E102" s="1"/>
      <c r="F102" s="1"/>
    </row>
    <row r="103" spans="1:15" x14ac:dyDescent="0.25">
      <c r="B103" s="13"/>
      <c r="C103" s="13"/>
      <c r="D103" s="1"/>
      <c r="E103" s="1"/>
      <c r="F103" s="1"/>
    </row>
    <row r="104" spans="1:15" x14ac:dyDescent="0.25">
      <c r="C104" s="1"/>
      <c r="D104" s="1"/>
    </row>
    <row r="105" spans="1:15" x14ac:dyDescent="0.25">
      <c r="C105" s="1"/>
      <c r="D105" s="1"/>
    </row>
    <row r="106" spans="1:15" x14ac:dyDescent="0.25">
      <c r="A106" s="86"/>
      <c r="C106" s="1"/>
      <c r="D106" s="1"/>
    </row>
    <row r="107" spans="1:15" x14ac:dyDescent="0.25">
      <c r="B107" s="10"/>
      <c r="C107" s="10"/>
      <c r="D107" s="10"/>
      <c r="E107" s="10"/>
      <c r="F107" s="10"/>
    </row>
    <row r="108" spans="1:15" x14ac:dyDescent="0.25">
      <c r="B108" s="1"/>
      <c r="C108" s="1"/>
      <c r="D108" s="1"/>
      <c r="E108" s="1"/>
      <c r="F108" s="1"/>
    </row>
    <row r="109" spans="1:15" x14ac:dyDescent="0.25">
      <c r="B109" s="1"/>
      <c r="C109" s="1"/>
      <c r="D109" s="1"/>
      <c r="E109" s="1"/>
      <c r="F109" s="1"/>
    </row>
    <row r="110" spans="1:15" x14ac:dyDescent="0.25">
      <c r="B110" s="1"/>
      <c r="C110" s="1"/>
      <c r="D110" s="1"/>
      <c r="E110" s="1"/>
      <c r="F110" s="1"/>
    </row>
    <row r="111" spans="1:15" x14ac:dyDescent="0.25">
      <c r="B111" s="1"/>
      <c r="C111" s="1"/>
      <c r="D111" s="1"/>
      <c r="E111" s="1"/>
      <c r="F111" s="1"/>
    </row>
    <row r="112" spans="1:15" x14ac:dyDescent="0.25">
      <c r="B112" s="1"/>
      <c r="C112" s="1"/>
      <c r="D112" s="1"/>
      <c r="E112" s="1"/>
      <c r="F112" s="1"/>
    </row>
    <row r="113" spans="1:8" x14ac:dyDescent="0.25">
      <c r="B113" s="1"/>
      <c r="C113" s="1"/>
      <c r="D113" s="1"/>
      <c r="E113" s="1"/>
      <c r="F113" s="1"/>
    </row>
    <row r="114" spans="1:8" x14ac:dyDescent="0.25">
      <c r="B114" s="1"/>
      <c r="C114" s="1"/>
      <c r="D114" s="1"/>
      <c r="E114" s="1"/>
      <c r="F114" s="1"/>
    </row>
    <row r="115" spans="1:8" x14ac:dyDescent="0.25">
      <c r="C115" s="1"/>
      <c r="D115" s="1"/>
    </row>
    <row r="116" spans="1:8" x14ac:dyDescent="0.25">
      <c r="C116" s="1"/>
      <c r="D116" s="1"/>
    </row>
    <row r="117" spans="1:8" x14ac:dyDescent="0.25">
      <c r="A117" s="86"/>
      <c r="C117" s="1"/>
    </row>
    <row r="118" spans="1:8" x14ac:dyDescent="0.25">
      <c r="C118" s="10"/>
      <c r="D118" s="10"/>
      <c r="E118" s="10"/>
      <c r="F118" s="10"/>
      <c r="G118" s="10"/>
      <c r="H118" s="10"/>
    </row>
    <row r="119" spans="1:8" x14ac:dyDescent="0.25">
      <c r="C119" s="1"/>
      <c r="D119" s="1"/>
      <c r="E119" s="1"/>
      <c r="F119" s="1"/>
      <c r="G119" s="1"/>
      <c r="H119" s="1"/>
    </row>
    <row r="120" spans="1:8" x14ac:dyDescent="0.25">
      <c r="C120" s="1"/>
      <c r="D120" s="13"/>
      <c r="E120" s="13"/>
      <c r="F120" s="1"/>
      <c r="G120" s="1"/>
      <c r="H120" s="1"/>
    </row>
    <row r="121" spans="1:8" x14ac:dyDescent="0.25">
      <c r="A121" s="14"/>
      <c r="C121" s="1"/>
      <c r="D121" s="1"/>
      <c r="E121" s="1"/>
      <c r="F121" s="1"/>
      <c r="G121" s="1"/>
      <c r="H121" s="1"/>
    </row>
    <row r="122" spans="1:8" x14ac:dyDescent="0.25">
      <c r="B122" s="15"/>
      <c r="C122" s="13"/>
      <c r="D122" s="1"/>
      <c r="E122" s="1"/>
      <c r="F122" s="1"/>
      <c r="G122" s="1"/>
      <c r="H122" s="1"/>
    </row>
    <row r="123" spans="1:8" x14ac:dyDescent="0.25">
      <c r="C123" s="1"/>
      <c r="D123" s="1"/>
      <c r="E123" s="1"/>
      <c r="F123" s="1"/>
      <c r="G123" s="1"/>
      <c r="H123" s="1"/>
    </row>
    <row r="124" spans="1:8" x14ac:dyDescent="0.25">
      <c r="C124" s="1"/>
      <c r="D124" s="1"/>
      <c r="E124" s="1"/>
      <c r="F124" s="1"/>
      <c r="G124" s="1"/>
      <c r="H124" s="1"/>
    </row>
    <row r="125" spans="1:8" x14ac:dyDescent="0.25">
      <c r="C125" s="1"/>
      <c r="D125" s="1"/>
      <c r="E125" s="1"/>
      <c r="F125" s="1"/>
      <c r="G125" s="1"/>
      <c r="H125" s="1"/>
    </row>
    <row r="126" spans="1:8" x14ac:dyDescent="0.25">
      <c r="C126" s="1"/>
      <c r="D126" s="1"/>
      <c r="E126" s="1"/>
      <c r="F126" s="1"/>
      <c r="G126" s="1"/>
      <c r="H126" s="1"/>
    </row>
    <row r="127" spans="1:8" x14ac:dyDescent="0.25">
      <c r="C127" s="1"/>
      <c r="D127" s="1"/>
      <c r="E127" s="1"/>
      <c r="F127" s="1"/>
      <c r="G127" s="1"/>
      <c r="H127" s="1"/>
    </row>
    <row r="128" spans="1:8" x14ac:dyDescent="0.25">
      <c r="C128" s="1"/>
      <c r="D128" s="1"/>
      <c r="E128" s="1"/>
      <c r="F128" s="1"/>
      <c r="G128" s="1"/>
      <c r="H128" s="1"/>
    </row>
    <row r="129" spans="1:13" x14ac:dyDescent="0.25">
      <c r="C129" s="1"/>
      <c r="D129" s="1"/>
      <c r="E129" s="1"/>
      <c r="F129" s="1"/>
      <c r="G129" s="1"/>
      <c r="H129" s="1"/>
    </row>
    <row r="130" spans="1:13" x14ac:dyDescent="0.25">
      <c r="C130" s="1"/>
      <c r="D130" s="1"/>
      <c r="E130" s="1"/>
      <c r="F130" s="1"/>
      <c r="G130" s="1"/>
      <c r="H130" s="1"/>
    </row>
    <row r="131" spans="1:13" x14ac:dyDescent="0.25">
      <c r="C131" s="1"/>
      <c r="D131" s="1"/>
      <c r="E131" s="1"/>
      <c r="F131" s="1"/>
      <c r="G131" s="1"/>
      <c r="H131" s="1"/>
    </row>
    <row r="132" spans="1:13" x14ac:dyDescent="0.25">
      <c r="C132" s="1"/>
      <c r="D132" s="1"/>
      <c r="E132" s="1"/>
      <c r="F132" s="1"/>
      <c r="G132" s="1"/>
      <c r="H132" s="1"/>
    </row>
    <row r="133" spans="1:13" x14ac:dyDescent="0.25">
      <c r="C133" s="1"/>
      <c r="D133" s="1"/>
      <c r="E133" s="1"/>
      <c r="F133" s="1"/>
      <c r="G133" s="1"/>
      <c r="H133" s="1"/>
    </row>
    <row r="134" spans="1:13" x14ac:dyDescent="0.25">
      <c r="C134" s="1"/>
      <c r="D134" s="1"/>
      <c r="E134" s="1"/>
      <c r="F134" s="1"/>
      <c r="G134" s="1"/>
      <c r="H134" s="1"/>
    </row>
    <row r="135" spans="1:13" x14ac:dyDescent="0.25">
      <c r="C135" s="1"/>
      <c r="D135" s="1"/>
      <c r="E135" s="1"/>
    </row>
    <row r="136" spans="1:13" x14ac:dyDescent="0.25">
      <c r="C136" s="1"/>
    </row>
    <row r="137" spans="1:13" x14ac:dyDescent="0.25">
      <c r="A137" s="86"/>
      <c r="C137" s="1"/>
    </row>
    <row r="138" spans="1:13" x14ac:dyDescent="0.25">
      <c r="C138" s="10"/>
      <c r="D138" s="10"/>
      <c r="E138" s="10"/>
      <c r="F138" s="10"/>
      <c r="G138" s="10"/>
      <c r="H138" s="10"/>
      <c r="I138" s="10"/>
      <c r="J138" s="10"/>
      <c r="K138" s="10"/>
      <c r="L138" s="10"/>
      <c r="M138" s="10"/>
    </row>
    <row r="139" spans="1:13" x14ac:dyDescent="0.25">
      <c r="B139" s="15"/>
      <c r="C139" s="5"/>
      <c r="D139" s="11"/>
      <c r="E139" s="11"/>
      <c r="F139" s="11"/>
      <c r="G139" s="5"/>
      <c r="H139" s="5"/>
      <c r="I139" s="5"/>
      <c r="J139" s="5"/>
      <c r="K139" s="5"/>
      <c r="L139" s="5"/>
      <c r="M139" s="5"/>
    </row>
    <row r="140" spans="1:13" x14ac:dyDescent="0.25">
      <c r="A140" s="14"/>
      <c r="B140" s="15"/>
      <c r="C140" s="5"/>
      <c r="D140" s="5"/>
      <c r="E140" s="5"/>
      <c r="F140" s="5"/>
      <c r="G140" s="5"/>
      <c r="H140" s="5"/>
      <c r="I140" s="5"/>
      <c r="J140" s="5"/>
      <c r="K140" s="5"/>
      <c r="L140" s="5"/>
      <c r="M140" s="5"/>
    </row>
    <row r="141" spans="1:13" x14ac:dyDescent="0.25">
      <c r="B141" s="15"/>
      <c r="C141" s="11"/>
      <c r="D141" s="5"/>
      <c r="E141" s="5"/>
      <c r="F141" s="5"/>
      <c r="G141" s="5"/>
      <c r="H141" s="5"/>
      <c r="I141" s="5"/>
      <c r="J141" s="5"/>
      <c r="K141" s="5"/>
      <c r="L141" s="5"/>
      <c r="M141" s="5"/>
    </row>
    <row r="142" spans="1:13" x14ac:dyDescent="0.25">
      <c r="B142" s="37"/>
      <c r="C142" s="5"/>
      <c r="D142" s="5"/>
      <c r="E142" s="5"/>
      <c r="F142" s="5"/>
      <c r="G142" s="5"/>
      <c r="H142" s="5"/>
      <c r="I142" s="5"/>
      <c r="J142" s="5"/>
      <c r="K142" s="5"/>
      <c r="L142" s="5"/>
      <c r="M142" s="5"/>
    </row>
    <row r="143" spans="1:13" x14ac:dyDescent="0.25">
      <c r="B143" s="37"/>
      <c r="C143" s="5"/>
      <c r="D143" s="5"/>
      <c r="E143" s="5"/>
      <c r="F143" s="5"/>
      <c r="G143" s="5"/>
      <c r="H143" s="5"/>
      <c r="I143" s="5"/>
      <c r="J143" s="5"/>
      <c r="K143" s="5"/>
      <c r="L143" s="5"/>
      <c r="M143" s="5"/>
    </row>
    <row r="144" spans="1:13" x14ac:dyDescent="0.25">
      <c r="B144" s="37"/>
      <c r="C144" s="5"/>
      <c r="D144" s="5"/>
      <c r="E144" s="5"/>
      <c r="F144" s="5"/>
      <c r="G144" s="5"/>
      <c r="H144" s="5"/>
      <c r="I144" s="5"/>
      <c r="J144" s="5"/>
      <c r="K144" s="5"/>
      <c r="L144" s="5"/>
      <c r="M144" s="5"/>
    </row>
    <row r="145" spans="1:13" x14ac:dyDescent="0.25">
      <c r="B145" s="37"/>
      <c r="C145" s="5"/>
      <c r="D145" s="5"/>
      <c r="E145" s="5"/>
      <c r="F145" s="5"/>
      <c r="G145" s="5"/>
      <c r="H145" s="5"/>
      <c r="I145" s="5"/>
      <c r="J145" s="5"/>
      <c r="K145" s="5"/>
      <c r="L145" s="5"/>
      <c r="M145" s="5"/>
    </row>
    <row r="146" spans="1:13" x14ac:dyDescent="0.25">
      <c r="B146" s="37"/>
      <c r="C146" s="5"/>
      <c r="D146" s="5"/>
      <c r="E146" s="5"/>
      <c r="F146" s="5"/>
      <c r="G146" s="5"/>
      <c r="H146" s="5"/>
      <c r="I146" s="5"/>
      <c r="J146" s="5"/>
      <c r="K146" s="5"/>
      <c r="L146" s="5"/>
      <c r="M146" s="5"/>
    </row>
    <row r="147" spans="1:13" x14ac:dyDescent="0.25">
      <c r="B147" s="1"/>
      <c r="C147" s="1"/>
      <c r="D147" s="1"/>
      <c r="E147" s="1"/>
      <c r="F147" s="1"/>
    </row>
    <row r="148" spans="1:13" x14ac:dyDescent="0.25">
      <c r="B148" s="1"/>
      <c r="C148" s="1"/>
    </row>
    <row r="149" spans="1:13" x14ac:dyDescent="0.25">
      <c r="B149" s="1"/>
      <c r="C149" s="1"/>
      <c r="D149" s="1"/>
      <c r="E149" s="1"/>
      <c r="F149" s="1"/>
    </row>
    <row r="150" spans="1:13" x14ac:dyDescent="0.25">
      <c r="A150" s="86"/>
      <c r="B150" s="1"/>
      <c r="C150" s="1"/>
    </row>
    <row r="151" spans="1:13" x14ac:dyDescent="0.25">
      <c r="C151" s="10"/>
      <c r="D151" s="10"/>
    </row>
    <row r="152" spans="1:13" x14ac:dyDescent="0.25">
      <c r="B152" s="15"/>
      <c r="C152" s="1"/>
      <c r="D152" s="1"/>
    </row>
    <row r="153" spans="1:13" x14ac:dyDescent="0.25">
      <c r="B153" s="15"/>
      <c r="C153" s="1"/>
      <c r="D153" s="13"/>
      <c r="E153" s="10"/>
      <c r="F153" s="10"/>
    </row>
    <row r="154" spans="1:13" x14ac:dyDescent="0.25">
      <c r="A154" s="14"/>
      <c r="B154" s="15"/>
      <c r="C154" s="1"/>
      <c r="D154" s="1"/>
      <c r="E154" s="1"/>
      <c r="F154" s="1"/>
    </row>
    <row r="155" spans="1:13" x14ac:dyDescent="0.25">
      <c r="B155" s="15"/>
      <c r="C155" s="13"/>
      <c r="D155" s="1"/>
      <c r="E155" s="1"/>
      <c r="F155" s="1"/>
    </row>
    <row r="156" spans="1:13" x14ac:dyDescent="0.25">
      <c r="B156" s="15"/>
      <c r="C156" s="1"/>
      <c r="D156" s="1"/>
      <c r="E156" s="1"/>
      <c r="F156" s="1"/>
    </row>
    <row r="157" spans="1:13" x14ac:dyDescent="0.25">
      <c r="B157" s="15"/>
      <c r="C157" s="1"/>
      <c r="D157" s="1"/>
      <c r="E157" s="1"/>
      <c r="F157" s="1"/>
    </row>
    <row r="158" spans="1:13" x14ac:dyDescent="0.25">
      <c r="B158" s="15"/>
      <c r="C158" s="1"/>
      <c r="D158" s="1"/>
      <c r="E158" s="1"/>
      <c r="F158" s="1"/>
    </row>
    <row r="159" spans="1:13" x14ac:dyDescent="0.25">
      <c r="B159" s="15"/>
      <c r="C159" s="1"/>
      <c r="D159" s="1"/>
      <c r="E159" s="1"/>
      <c r="F159" s="1"/>
    </row>
    <row r="160" spans="1:13" x14ac:dyDescent="0.25">
      <c r="B160" s="15"/>
      <c r="C160" s="1"/>
      <c r="D160" s="1"/>
    </row>
    <row r="161" spans="1:6" x14ac:dyDescent="0.25">
      <c r="B161" s="15"/>
      <c r="C161" s="1"/>
      <c r="D161" s="1"/>
    </row>
    <row r="162" spans="1:6" x14ac:dyDescent="0.25">
      <c r="B162" s="15"/>
      <c r="C162" s="1"/>
      <c r="D162" s="1"/>
    </row>
    <row r="163" spans="1:6" x14ac:dyDescent="0.25">
      <c r="B163" s="15"/>
      <c r="C163" s="1"/>
      <c r="D163" s="13"/>
      <c r="E163" s="10"/>
      <c r="F163" s="10"/>
    </row>
    <row r="164" spans="1:6" x14ac:dyDescent="0.25">
      <c r="A164" s="14"/>
      <c r="B164" s="15"/>
      <c r="C164" s="1"/>
      <c r="D164" s="1"/>
      <c r="E164" s="1"/>
      <c r="F164" s="1"/>
    </row>
    <row r="165" spans="1:6" x14ac:dyDescent="0.25">
      <c r="B165" s="15"/>
      <c r="C165" s="13"/>
      <c r="D165" s="1"/>
      <c r="E165" s="1"/>
      <c r="F165" s="1"/>
    </row>
    <row r="166" spans="1:6" x14ac:dyDescent="0.25">
      <c r="B166" s="15"/>
      <c r="C166" s="1"/>
      <c r="D166" s="1"/>
    </row>
    <row r="167" spans="1:6" x14ac:dyDescent="0.25">
      <c r="B167" s="15"/>
      <c r="C167" s="1"/>
      <c r="D167" s="1"/>
    </row>
    <row r="169" spans="1:6" x14ac:dyDescent="0.25">
      <c r="D169" s="10"/>
      <c r="E169" s="10"/>
      <c r="F169" s="10"/>
    </row>
    <row r="170" spans="1:6" x14ac:dyDescent="0.25">
      <c r="A170" s="86"/>
      <c r="D170" s="1"/>
      <c r="E170" s="1"/>
      <c r="F170" s="1"/>
    </row>
    <row r="171" spans="1:6" x14ac:dyDescent="0.25">
      <c r="B171" s="10"/>
      <c r="C171" s="10"/>
      <c r="D171" s="10"/>
      <c r="E171" s="10"/>
      <c r="F171" s="10"/>
    </row>
    <row r="172" spans="1:6" x14ac:dyDescent="0.25">
      <c r="B172" s="1"/>
      <c r="C172" s="1"/>
      <c r="D172" s="1"/>
      <c r="E172" s="1"/>
      <c r="F172" s="1"/>
    </row>
    <row r="173" spans="1:6" x14ac:dyDescent="0.25">
      <c r="B173" s="1"/>
      <c r="C173" s="1"/>
      <c r="D173" s="1"/>
      <c r="E173" s="1"/>
      <c r="F173" s="1"/>
    </row>
    <row r="174" spans="1:6" x14ac:dyDescent="0.25">
      <c r="B174" s="1"/>
      <c r="C174" s="1"/>
      <c r="D174" s="1"/>
      <c r="E174" s="1"/>
      <c r="F174" s="1"/>
    </row>
    <row r="175" spans="1:6" x14ac:dyDescent="0.25">
      <c r="B175" s="1"/>
      <c r="C175" s="1"/>
      <c r="D175" s="1"/>
      <c r="E175" s="1"/>
      <c r="F175" s="1"/>
    </row>
    <row r="176" spans="1:6" x14ac:dyDescent="0.25">
      <c r="B176" s="1"/>
      <c r="C176" s="1"/>
      <c r="D176" s="13"/>
      <c r="E176" s="13"/>
      <c r="F176" s="13"/>
    </row>
    <row r="177" spans="1:6" x14ac:dyDescent="0.25">
      <c r="A177" s="9"/>
      <c r="D177" s="1"/>
      <c r="E177" s="1"/>
      <c r="F177" s="1"/>
    </row>
    <row r="178" spans="1:6" x14ac:dyDescent="0.25">
      <c r="B178" s="10"/>
      <c r="C178" s="10"/>
      <c r="D178" s="1"/>
      <c r="E178" s="1"/>
      <c r="F178" s="1"/>
    </row>
    <row r="179" spans="1:6" x14ac:dyDescent="0.25">
      <c r="A179" s="86"/>
      <c r="B179" s="1"/>
      <c r="C179" s="1"/>
      <c r="D179" s="1"/>
      <c r="E179" s="1"/>
      <c r="F179" s="1"/>
    </row>
    <row r="180" spans="1:6" x14ac:dyDescent="0.25">
      <c r="B180" s="10"/>
      <c r="C180" s="10"/>
      <c r="D180" s="10"/>
      <c r="E180" s="10"/>
      <c r="F180" s="10"/>
    </row>
    <row r="181" spans="1:6" x14ac:dyDescent="0.25">
      <c r="A181" s="6"/>
      <c r="B181" s="1"/>
      <c r="C181" s="1"/>
      <c r="D181" s="1"/>
      <c r="E181" s="1"/>
      <c r="F181" s="1"/>
    </row>
    <row r="182" spans="1:6" x14ac:dyDescent="0.25">
      <c r="A182" s="6"/>
      <c r="B182" s="1"/>
      <c r="C182" s="1"/>
      <c r="D182" s="1"/>
      <c r="E182" s="1"/>
      <c r="F182" s="1"/>
    </row>
    <row r="183" spans="1:6" x14ac:dyDescent="0.25">
      <c r="A183" s="6"/>
      <c r="B183" s="1"/>
      <c r="C183" s="1"/>
      <c r="D183" s="1"/>
      <c r="E183" s="1"/>
      <c r="F183" s="1"/>
    </row>
    <row r="184" spans="1:6" x14ac:dyDescent="0.25">
      <c r="A184" s="6"/>
      <c r="B184" s="1"/>
      <c r="C184" s="1"/>
      <c r="D184" s="1"/>
      <c r="E184" s="1"/>
      <c r="F184" s="1"/>
    </row>
    <row r="185" spans="1:6" x14ac:dyDescent="0.25">
      <c r="A185" s="6"/>
      <c r="B185" s="1"/>
      <c r="C185" s="1"/>
      <c r="D185" s="1"/>
      <c r="E185" s="1"/>
      <c r="F185" s="1"/>
    </row>
    <row r="186" spans="1:6" x14ac:dyDescent="0.25">
      <c r="A186" s="6"/>
      <c r="B186" s="1"/>
      <c r="C186" s="1"/>
      <c r="D186" s="1"/>
      <c r="E186" s="1"/>
      <c r="F186" s="1"/>
    </row>
    <row r="187" spans="1:6" x14ac:dyDescent="0.25">
      <c r="A187" s="6"/>
      <c r="B187" s="1"/>
      <c r="C187" s="1"/>
      <c r="D187" s="1"/>
      <c r="E187" s="1"/>
      <c r="F187" s="1"/>
    </row>
    <row r="188" spans="1:6" x14ac:dyDescent="0.25">
      <c r="A188" s="6"/>
      <c r="B188" s="1"/>
      <c r="C188" s="1"/>
      <c r="D188" s="1"/>
      <c r="E188" s="1"/>
      <c r="F188" s="1"/>
    </row>
    <row r="189" spans="1:6" x14ac:dyDescent="0.25">
      <c r="A189" s="6"/>
      <c r="B189" s="1"/>
      <c r="C189" s="1"/>
      <c r="D189" s="1"/>
      <c r="E189" s="1"/>
      <c r="F189" s="1"/>
    </row>
    <row r="190" spans="1:6" x14ac:dyDescent="0.25">
      <c r="A190" s="6"/>
      <c r="B190" s="1"/>
      <c r="C190" s="1"/>
      <c r="D190" s="1"/>
      <c r="E190" s="1"/>
      <c r="F190" s="1"/>
    </row>
    <row r="194" spans="1:6" x14ac:dyDescent="0.25">
      <c r="A194" s="86"/>
    </row>
    <row r="195" spans="1:6" x14ac:dyDescent="0.25">
      <c r="B195" s="10"/>
      <c r="C195" s="10"/>
      <c r="D195" s="10"/>
      <c r="E195" s="10"/>
      <c r="F195" s="10"/>
    </row>
    <row r="196" spans="1:6" x14ac:dyDescent="0.25">
      <c r="B196" s="1"/>
      <c r="C196" s="1"/>
      <c r="D196" s="1"/>
      <c r="E196" s="1"/>
      <c r="F196" s="1"/>
    </row>
    <row r="197" spans="1:6" x14ac:dyDescent="0.25">
      <c r="B197" s="1"/>
      <c r="C197" s="1"/>
      <c r="D197" s="1"/>
      <c r="E197" s="1"/>
      <c r="F197" s="1"/>
    </row>
    <row r="200" spans="1:6" x14ac:dyDescent="0.25">
      <c r="A200" s="86"/>
    </row>
    <row r="201" spans="1:6" x14ac:dyDescent="0.25">
      <c r="B201" s="31"/>
      <c r="C201" s="31"/>
      <c r="D201" s="31"/>
      <c r="E201" s="31"/>
      <c r="F201" s="31"/>
    </row>
    <row r="202" spans="1:6" x14ac:dyDescent="0.25">
      <c r="B202" s="1"/>
      <c r="C202" s="1"/>
      <c r="D202" s="1"/>
      <c r="E202" s="1"/>
      <c r="F202" s="1"/>
    </row>
    <row r="203" spans="1:6" x14ac:dyDescent="0.25">
      <c r="B203" s="1"/>
      <c r="C203" s="1"/>
      <c r="D203" s="1"/>
      <c r="E203" s="1"/>
      <c r="F203" s="1"/>
    </row>
    <row r="204" spans="1:6" x14ac:dyDescent="0.25">
      <c r="B204" s="1"/>
      <c r="C204" s="1"/>
      <c r="D204" s="1"/>
      <c r="E204" s="1"/>
      <c r="F204" s="1"/>
    </row>
    <row r="205" spans="1:6" x14ac:dyDescent="0.25">
      <c r="B205" s="1"/>
      <c r="C205" s="1"/>
      <c r="D205" s="1"/>
      <c r="E205" s="1"/>
      <c r="F205" s="1"/>
    </row>
    <row r="206" spans="1:6" x14ac:dyDescent="0.25">
      <c r="B206" s="1"/>
      <c r="C206" s="1"/>
      <c r="D206" s="1"/>
      <c r="E206" s="1"/>
      <c r="F206" s="1"/>
    </row>
    <row r="209" spans="1:6" x14ac:dyDescent="0.25">
      <c r="A209" s="86"/>
    </row>
    <row r="210" spans="1:6" x14ac:dyDescent="0.25">
      <c r="B210" s="31"/>
      <c r="C210" s="31"/>
      <c r="D210" s="31"/>
      <c r="E210" s="31"/>
      <c r="F210" s="31"/>
    </row>
    <row r="211" spans="1:6" x14ac:dyDescent="0.25">
      <c r="B211" s="1"/>
      <c r="C211" s="1"/>
      <c r="D211" s="1"/>
      <c r="E211" s="1"/>
      <c r="F211" s="1"/>
    </row>
    <row r="212" spans="1:6" x14ac:dyDescent="0.25">
      <c r="B212" s="1"/>
      <c r="C212" s="1"/>
      <c r="D212" s="1"/>
      <c r="E212" s="1"/>
      <c r="F212" s="1"/>
    </row>
    <row r="216" spans="1:6" x14ac:dyDescent="0.25">
      <c r="A216" s="86"/>
    </row>
    <row r="217" spans="1:6" x14ac:dyDescent="0.25">
      <c r="B217" s="10"/>
    </row>
    <row r="218" spans="1:6" x14ac:dyDescent="0.25">
      <c r="B218" s="1"/>
    </row>
    <row r="219" spans="1:6" x14ac:dyDescent="0.25">
      <c r="B219" s="1"/>
    </row>
    <row r="220" spans="1:6" x14ac:dyDescent="0.25">
      <c r="B220" s="1"/>
    </row>
    <row r="221" spans="1:6" x14ac:dyDescent="0.25">
      <c r="B221" s="1"/>
    </row>
    <row r="222" spans="1:6" x14ac:dyDescent="0.25">
      <c r="B222" s="1"/>
    </row>
    <row r="223" spans="1:6" x14ac:dyDescent="0.25">
      <c r="B223" s="1"/>
    </row>
    <row r="224" spans="1:6" x14ac:dyDescent="0.25">
      <c r="B224" s="1"/>
    </row>
    <row r="226" spans="2:2" x14ac:dyDescent="0.25">
      <c r="B226" s="1"/>
    </row>
    <row r="227" spans="2:2" x14ac:dyDescent="0.25">
      <c r="B227" s="1"/>
    </row>
    <row r="228" spans="2:2" x14ac:dyDescent="0.25">
      <c r="B228" s="1"/>
    </row>
    <row r="229" spans="2:2" x14ac:dyDescent="0.25">
      <c r="B229" s="1"/>
    </row>
    <row r="230" spans="2:2" x14ac:dyDescent="0.25">
      <c r="B230" s="1"/>
    </row>
  </sheetData>
  <phoneticPr fontId="9" type="noConversion"/>
  <hyperlinks>
    <hyperlink ref="A4" location="Notes!A1" display="Notes" xr:uid="{00000000-0004-0000-0B00-000001000000}"/>
  </hyperlink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97"/>
  <sheetViews>
    <sheetView showGridLines="0" workbookViewId="0"/>
  </sheetViews>
  <sheetFormatPr defaultRowHeight="15" x14ac:dyDescent="0.25"/>
  <cols>
    <col min="1" max="1" width="18.140625" customWidth="1"/>
    <col min="2" max="2" width="22.42578125" customWidth="1"/>
    <col min="3" max="3" width="16.85546875" customWidth="1"/>
    <col min="4" max="4" width="18.5703125" customWidth="1"/>
    <col min="5" max="5" width="20.140625" customWidth="1"/>
    <col min="6" max="6" width="17" customWidth="1"/>
    <col min="7" max="7" width="15.85546875" customWidth="1"/>
    <col min="8" max="8" width="11.5703125" customWidth="1"/>
    <col min="9" max="9" width="15.42578125" customWidth="1"/>
  </cols>
  <sheetData>
    <row r="1" spans="1:6" ht="23.25" x14ac:dyDescent="0.35">
      <c r="A1" s="3" t="s">
        <v>215</v>
      </c>
    </row>
    <row r="2" spans="1:6" x14ac:dyDescent="0.25">
      <c r="A2" t="s">
        <v>216</v>
      </c>
    </row>
    <row r="3" spans="1:6" x14ac:dyDescent="0.25">
      <c r="A3" t="s">
        <v>482</v>
      </c>
    </row>
    <row r="4" spans="1:6" x14ac:dyDescent="0.25">
      <c r="A4" s="8" t="s">
        <v>1</v>
      </c>
    </row>
    <row r="6" spans="1:6" x14ac:dyDescent="0.25">
      <c r="A6" s="117" t="s">
        <v>440</v>
      </c>
      <c r="C6" s="1"/>
      <c r="D6" s="1"/>
      <c r="E6" s="1"/>
      <c r="F6" s="1"/>
    </row>
    <row r="7" spans="1:6" x14ac:dyDescent="0.25">
      <c r="A7" s="70" t="s">
        <v>53</v>
      </c>
      <c r="B7" s="71" t="s">
        <v>173</v>
      </c>
      <c r="C7" s="71" t="s">
        <v>86</v>
      </c>
      <c r="D7" s="241" t="s">
        <v>87</v>
      </c>
      <c r="E7" s="1"/>
    </row>
    <row r="8" spans="1:6" x14ac:dyDescent="0.25">
      <c r="A8" s="68" t="s">
        <v>54</v>
      </c>
      <c r="B8" s="20">
        <v>2019</v>
      </c>
      <c r="C8" s="23">
        <v>0.33579881656804733</v>
      </c>
      <c r="D8" s="240">
        <v>0.45610278372591007</v>
      </c>
      <c r="E8" s="1"/>
    </row>
    <row r="9" spans="1:6" x14ac:dyDescent="0.25">
      <c r="A9" s="68"/>
      <c r="B9" s="20">
        <v>2020</v>
      </c>
      <c r="C9" s="23">
        <v>0.4375</v>
      </c>
      <c r="D9" s="240">
        <v>0.55164835164835169</v>
      </c>
      <c r="E9" s="1"/>
    </row>
    <row r="10" spans="1:6" x14ac:dyDescent="0.25">
      <c r="A10" s="68"/>
      <c r="B10" s="20">
        <v>2021</v>
      </c>
      <c r="C10" s="23">
        <v>0.409288824383164</v>
      </c>
      <c r="D10" s="240">
        <v>0.48760330578512395</v>
      </c>
      <c r="E10" s="1"/>
    </row>
    <row r="11" spans="1:6" x14ac:dyDescent="0.25">
      <c r="A11" s="68"/>
      <c r="B11" s="20">
        <v>2022</v>
      </c>
      <c r="C11" s="23">
        <v>0.36415362731152207</v>
      </c>
      <c r="D11" s="240">
        <v>0.43781094527363185</v>
      </c>
      <c r="E11" s="1"/>
    </row>
    <row r="12" spans="1:6" x14ac:dyDescent="0.25">
      <c r="A12" s="68"/>
      <c r="B12" s="20">
        <v>2023</v>
      </c>
      <c r="C12" s="23">
        <v>0.43</v>
      </c>
      <c r="D12" s="240">
        <v>0.36</v>
      </c>
      <c r="E12" s="1"/>
    </row>
    <row r="13" spans="1:6" x14ac:dyDescent="0.25">
      <c r="A13" s="68" t="s">
        <v>55</v>
      </c>
      <c r="B13" s="20">
        <v>2019</v>
      </c>
      <c r="C13" s="23">
        <v>0.31800766283524906</v>
      </c>
      <c r="D13" s="240">
        <v>0.47067901234567899</v>
      </c>
      <c r="E13" s="1"/>
    </row>
    <row r="14" spans="1:6" x14ac:dyDescent="0.25">
      <c r="A14" s="68"/>
      <c r="B14" s="20">
        <v>2020</v>
      </c>
      <c r="C14" s="23">
        <v>0.46391752577319589</v>
      </c>
      <c r="D14" s="240">
        <v>0.53354134165366618</v>
      </c>
      <c r="E14" s="1"/>
    </row>
    <row r="15" spans="1:6" x14ac:dyDescent="0.25">
      <c r="A15" s="68"/>
      <c r="B15" s="20">
        <v>2021</v>
      </c>
      <c r="C15" s="23">
        <v>0.39408866995073893</v>
      </c>
      <c r="D15" s="240">
        <v>0.4358974358974359</v>
      </c>
      <c r="E15" s="1"/>
    </row>
    <row r="16" spans="1:6" x14ac:dyDescent="0.25">
      <c r="A16" s="68"/>
      <c r="B16" s="20">
        <v>2022</v>
      </c>
      <c r="C16" s="23">
        <v>0.36090225563909772</v>
      </c>
      <c r="D16" s="240">
        <v>0.42138364779874216</v>
      </c>
      <c r="E16" s="1"/>
    </row>
    <row r="17" spans="1:5" x14ac:dyDescent="0.25">
      <c r="A17" s="68"/>
      <c r="B17" s="20">
        <v>2023</v>
      </c>
      <c r="C17" s="23">
        <v>0.35</v>
      </c>
      <c r="D17" s="240">
        <v>0.45</v>
      </c>
      <c r="E17" s="1"/>
    </row>
    <row r="18" spans="1:5" x14ac:dyDescent="0.25">
      <c r="A18" s="68" t="s">
        <v>56</v>
      </c>
      <c r="B18" s="20">
        <v>2019</v>
      </c>
      <c r="C18" s="23">
        <v>0.30143540669856461</v>
      </c>
      <c r="D18" s="240">
        <v>0.40441176470588236</v>
      </c>
    </row>
    <row r="19" spans="1:5" x14ac:dyDescent="0.25">
      <c r="A19" s="68"/>
      <c r="B19" s="20">
        <v>2020</v>
      </c>
      <c r="C19" s="23">
        <v>0.49099099099099097</v>
      </c>
      <c r="D19" s="240">
        <v>0.44680851063829785</v>
      </c>
    </row>
    <row r="20" spans="1:5" x14ac:dyDescent="0.25">
      <c r="A20" s="187"/>
      <c r="B20" s="20">
        <v>2021</v>
      </c>
      <c r="C20" s="23">
        <v>0.46502057613168724</v>
      </c>
      <c r="D20" s="240">
        <v>0.37588652482269502</v>
      </c>
    </row>
    <row r="21" spans="1:5" x14ac:dyDescent="0.25">
      <c r="A21" s="187"/>
      <c r="B21" s="20">
        <v>2022</v>
      </c>
      <c r="C21" s="23">
        <v>0.36888888888888888</v>
      </c>
      <c r="D21" s="240">
        <v>0.41304347826086957</v>
      </c>
    </row>
    <row r="22" spans="1:5" x14ac:dyDescent="0.25">
      <c r="A22" s="187"/>
      <c r="B22" s="20">
        <v>2023</v>
      </c>
      <c r="C22" s="23">
        <v>0.43</v>
      </c>
      <c r="D22" s="240">
        <v>0.43</v>
      </c>
    </row>
    <row r="23" spans="1:5" x14ac:dyDescent="0.25">
      <c r="A23" s="68" t="s">
        <v>57</v>
      </c>
      <c r="B23" s="20">
        <v>2019</v>
      </c>
      <c r="C23" s="150">
        <v>0.25328947368421051</v>
      </c>
      <c r="D23" s="242">
        <v>0.28378378378378377</v>
      </c>
    </row>
    <row r="24" spans="1:5" x14ac:dyDescent="0.25">
      <c r="A24" s="68"/>
      <c r="B24" s="20">
        <v>2020</v>
      </c>
      <c r="C24" s="23">
        <v>0.37254901960784315</v>
      </c>
      <c r="D24" s="240">
        <v>0.44759206798866857</v>
      </c>
    </row>
    <row r="25" spans="1:5" x14ac:dyDescent="0.25">
      <c r="A25" s="68"/>
      <c r="B25" s="20">
        <v>2021</v>
      </c>
      <c r="C25" s="23">
        <v>0.28742514970059879</v>
      </c>
      <c r="D25" s="240">
        <v>0.31976744186046513</v>
      </c>
    </row>
    <row r="26" spans="1:5" x14ac:dyDescent="0.25">
      <c r="A26" s="68"/>
      <c r="B26" s="20">
        <v>2022</v>
      </c>
      <c r="C26" s="23">
        <v>0.23510971786833856</v>
      </c>
      <c r="D26" s="240">
        <v>0.33440514469453375</v>
      </c>
    </row>
    <row r="27" spans="1:5" x14ac:dyDescent="0.25">
      <c r="A27" s="68"/>
      <c r="B27" s="20">
        <v>2023</v>
      </c>
      <c r="C27" s="23">
        <v>0.23</v>
      </c>
      <c r="D27" s="240">
        <v>0.32</v>
      </c>
    </row>
    <row r="28" spans="1:5" x14ac:dyDescent="0.25">
      <c r="A28" s="68" t="s">
        <v>269</v>
      </c>
      <c r="B28" s="20">
        <v>2019</v>
      </c>
      <c r="C28" s="23">
        <v>0</v>
      </c>
      <c r="D28" s="240">
        <v>0</v>
      </c>
      <c r="E28" s="10"/>
    </row>
    <row r="29" spans="1:5" x14ac:dyDescent="0.25">
      <c r="A29" s="68"/>
      <c r="B29" s="20">
        <v>2020</v>
      </c>
      <c r="C29" s="23">
        <v>0.25</v>
      </c>
      <c r="D29" s="240">
        <v>0</v>
      </c>
      <c r="E29" s="1"/>
    </row>
    <row r="30" spans="1:5" x14ac:dyDescent="0.25">
      <c r="A30" s="68"/>
      <c r="B30" s="20">
        <v>2021</v>
      </c>
      <c r="C30" s="23">
        <v>0</v>
      </c>
      <c r="D30" s="240">
        <v>0</v>
      </c>
      <c r="E30" s="1"/>
    </row>
    <row r="31" spans="1:5" x14ac:dyDescent="0.25">
      <c r="A31" s="68"/>
      <c r="B31" s="20">
        <v>2022</v>
      </c>
      <c r="C31" s="23">
        <v>0.2</v>
      </c>
      <c r="D31" s="240">
        <v>0.33</v>
      </c>
      <c r="E31" s="1"/>
    </row>
    <row r="32" spans="1:5" x14ac:dyDescent="0.25">
      <c r="A32" s="69"/>
      <c r="B32" s="108">
        <v>2023</v>
      </c>
      <c r="C32" s="92">
        <v>0</v>
      </c>
      <c r="D32" s="239">
        <v>0.33</v>
      </c>
      <c r="E32" s="1"/>
    </row>
    <row r="33" spans="1:6" x14ac:dyDescent="0.25">
      <c r="A33" t="s">
        <v>217</v>
      </c>
      <c r="C33" s="1"/>
      <c r="D33" s="1"/>
      <c r="E33" s="1"/>
      <c r="F33" s="1"/>
    </row>
    <row r="34" spans="1:6" x14ac:dyDescent="0.25">
      <c r="A34" s="117"/>
      <c r="C34" s="1"/>
      <c r="D34" s="1"/>
      <c r="E34" s="1"/>
      <c r="F34" s="1"/>
    </row>
    <row r="35" spans="1:6" x14ac:dyDescent="0.25">
      <c r="A35" s="117" t="s">
        <v>441</v>
      </c>
      <c r="E35" s="105"/>
    </row>
    <row r="36" spans="1:6" x14ac:dyDescent="0.25">
      <c r="A36" s="10" t="s">
        <v>173</v>
      </c>
      <c r="B36" s="10" t="s">
        <v>270</v>
      </c>
      <c r="C36" s="10" t="s">
        <v>271</v>
      </c>
      <c r="D36" s="10" t="s">
        <v>272</v>
      </c>
      <c r="E36" s="10" t="s">
        <v>273</v>
      </c>
    </row>
    <row r="37" spans="1:6" x14ac:dyDescent="0.25">
      <c r="A37" s="10">
        <v>2008</v>
      </c>
      <c r="B37" s="13">
        <v>0.23</v>
      </c>
      <c r="C37" s="1">
        <v>0.31</v>
      </c>
      <c r="D37" s="1"/>
      <c r="E37" s="1"/>
    </row>
    <row r="38" spans="1:6" x14ac:dyDescent="0.25">
      <c r="A38" s="10">
        <v>2009</v>
      </c>
      <c r="B38" s="13">
        <v>0.23</v>
      </c>
      <c r="C38" s="1">
        <v>0.34</v>
      </c>
      <c r="D38" s="1"/>
      <c r="E38" s="1"/>
    </row>
    <row r="39" spans="1:6" x14ac:dyDescent="0.25">
      <c r="A39" s="10">
        <v>2010</v>
      </c>
      <c r="B39" s="13">
        <v>0.24</v>
      </c>
      <c r="C39" s="1">
        <v>0.31</v>
      </c>
      <c r="D39" s="1"/>
      <c r="E39" s="1"/>
    </row>
    <row r="40" spans="1:6" x14ac:dyDescent="0.25">
      <c r="A40" s="10">
        <v>2011</v>
      </c>
      <c r="B40" s="13">
        <v>0.25</v>
      </c>
      <c r="C40" s="1">
        <v>0.32</v>
      </c>
      <c r="D40" s="1"/>
      <c r="E40" s="1"/>
    </row>
    <row r="41" spans="1:6" x14ac:dyDescent="0.25">
      <c r="A41" s="10">
        <v>2012</v>
      </c>
      <c r="B41" s="13">
        <v>0.26</v>
      </c>
      <c r="C41" s="1">
        <v>0.32</v>
      </c>
      <c r="D41" s="1"/>
      <c r="E41" s="1"/>
    </row>
    <row r="42" spans="1:6" x14ac:dyDescent="0.25">
      <c r="A42" s="10">
        <v>2013</v>
      </c>
      <c r="B42" s="13">
        <v>0.27</v>
      </c>
      <c r="C42" s="1">
        <v>0.34</v>
      </c>
      <c r="D42" s="1"/>
      <c r="E42" s="1"/>
    </row>
    <row r="43" spans="1:6" x14ac:dyDescent="0.25">
      <c r="A43" s="10">
        <v>2014</v>
      </c>
      <c r="B43" s="13">
        <v>0.27</v>
      </c>
      <c r="C43" s="1">
        <v>0.35</v>
      </c>
      <c r="D43" s="1"/>
      <c r="E43" s="1"/>
    </row>
    <row r="44" spans="1:6" x14ac:dyDescent="0.25">
      <c r="A44" s="10">
        <v>2015</v>
      </c>
      <c r="B44" s="13">
        <v>0.25</v>
      </c>
      <c r="C44" s="1">
        <v>0.36</v>
      </c>
      <c r="D44" s="1"/>
      <c r="E44" s="1"/>
    </row>
    <row r="45" spans="1:6" x14ac:dyDescent="0.25">
      <c r="A45" s="10">
        <v>2016</v>
      </c>
      <c r="B45" s="13">
        <v>0.3</v>
      </c>
      <c r="C45" s="1">
        <v>0.37</v>
      </c>
      <c r="D45" s="1"/>
      <c r="E45" s="1"/>
    </row>
    <row r="46" spans="1:6" x14ac:dyDescent="0.25">
      <c r="A46" s="10">
        <v>2017</v>
      </c>
      <c r="B46" s="13">
        <v>0.29606625258799174</v>
      </c>
      <c r="C46" s="1">
        <v>0.37887413029728018</v>
      </c>
      <c r="D46" s="1"/>
      <c r="E46" s="1"/>
    </row>
    <row r="47" spans="1:6" x14ac:dyDescent="0.25">
      <c r="A47" s="10">
        <v>2018</v>
      </c>
      <c r="B47" s="13">
        <v>0.3303135888501742</v>
      </c>
      <c r="C47" s="1">
        <v>0.39340101522842641</v>
      </c>
      <c r="D47" s="1"/>
      <c r="E47" s="1"/>
    </row>
    <row r="48" spans="1:6" x14ac:dyDescent="0.25">
      <c r="A48" s="10">
        <v>2019</v>
      </c>
      <c r="B48" s="13">
        <v>0.3105590062111801</v>
      </c>
      <c r="C48" s="1">
        <v>0.41702652683528685</v>
      </c>
      <c r="D48" s="1"/>
      <c r="E48" s="1"/>
    </row>
    <row r="49" spans="1:5" x14ac:dyDescent="0.25">
      <c r="A49" s="10">
        <v>2020</v>
      </c>
      <c r="B49" s="13">
        <v>0.43647136273864384</v>
      </c>
      <c r="C49" s="1">
        <v>0.51430387794024157</v>
      </c>
      <c r="D49" s="1"/>
      <c r="E49" s="1"/>
    </row>
    <row r="50" spans="1:5" x14ac:dyDescent="0.25">
      <c r="A50" s="106" t="s">
        <v>274</v>
      </c>
      <c r="B50" s="13"/>
      <c r="C50" s="37"/>
      <c r="D50" s="37"/>
      <c r="E50" s="37"/>
    </row>
    <row r="51" spans="1:5" x14ac:dyDescent="0.25">
      <c r="A51" s="10">
        <v>2021</v>
      </c>
      <c r="B51" s="13">
        <v>0.38817131203263089</v>
      </c>
      <c r="C51" s="1">
        <v>0.41928571428571426</v>
      </c>
      <c r="D51" s="1">
        <v>0.54545454545454541</v>
      </c>
      <c r="E51" s="1">
        <v>0.70807453416149069</v>
      </c>
    </row>
    <row r="52" spans="1:5" x14ac:dyDescent="0.25">
      <c r="A52" s="10">
        <v>2022</v>
      </c>
      <c r="B52" s="13">
        <v>0.33662714097496704</v>
      </c>
      <c r="C52" s="1">
        <v>0.40479760119940028</v>
      </c>
      <c r="D52" s="1">
        <v>0.42857142857142855</v>
      </c>
      <c r="E52" s="1">
        <v>0.68235294117647061</v>
      </c>
    </row>
    <row r="53" spans="1:5" x14ac:dyDescent="0.25">
      <c r="A53" s="10">
        <v>2023</v>
      </c>
      <c r="B53" s="13">
        <v>0.32</v>
      </c>
      <c r="C53" s="1">
        <v>0.41</v>
      </c>
      <c r="D53" s="1">
        <v>0.56000000000000005</v>
      </c>
      <c r="E53" s="1">
        <v>0.72</v>
      </c>
    </row>
    <row r="54" spans="1:5" x14ac:dyDescent="0.25">
      <c r="A54" t="s">
        <v>275</v>
      </c>
    </row>
    <row r="55" spans="1:5" x14ac:dyDescent="0.25">
      <c r="A55" s="14"/>
    </row>
    <row r="56" spans="1:5" x14ac:dyDescent="0.25">
      <c r="A56" s="117" t="s">
        <v>442</v>
      </c>
      <c r="C56" s="1"/>
    </row>
    <row r="57" spans="1:5" x14ac:dyDescent="0.25">
      <c r="A57" s="10" t="s">
        <v>173</v>
      </c>
      <c r="B57" s="10" t="s">
        <v>220</v>
      </c>
      <c r="C57" s="10" t="s">
        <v>221</v>
      </c>
      <c r="D57" s="10" t="s">
        <v>222</v>
      </c>
      <c r="E57" s="10" t="s">
        <v>223</v>
      </c>
    </row>
    <row r="58" spans="1:5" x14ac:dyDescent="0.25">
      <c r="A58">
        <v>2018</v>
      </c>
      <c r="B58" s="1">
        <v>0.26013513513513514</v>
      </c>
      <c r="C58" s="1">
        <v>0.33333333333333331</v>
      </c>
      <c r="D58" s="1">
        <v>0.34964412811387902</v>
      </c>
      <c r="E58" s="1">
        <v>0.40243902439024393</v>
      </c>
    </row>
    <row r="59" spans="1:5" x14ac:dyDescent="0.25">
      <c r="A59">
        <v>2019</v>
      </c>
      <c r="B59" s="1">
        <v>0.22508038585209003</v>
      </c>
      <c r="C59" s="1">
        <v>0.35555555555555557</v>
      </c>
      <c r="D59" s="1">
        <v>0.33184257602862255</v>
      </c>
      <c r="E59" s="1">
        <v>0.4210097719869707</v>
      </c>
    </row>
    <row r="60" spans="1:5" x14ac:dyDescent="0.25">
      <c r="A60">
        <v>2020</v>
      </c>
      <c r="B60" s="1">
        <v>0.38700564971751411</v>
      </c>
      <c r="C60" s="1">
        <v>0.44</v>
      </c>
      <c r="D60" s="1">
        <v>0.45248474280732343</v>
      </c>
      <c r="E60" s="1">
        <v>0.52595155709342556</v>
      </c>
    </row>
    <row r="61" spans="1:5" x14ac:dyDescent="0.25">
      <c r="A61">
        <v>2021</v>
      </c>
      <c r="B61" s="1">
        <v>0.3267605633802817</v>
      </c>
      <c r="C61" s="1">
        <v>0.37741046831955921</v>
      </c>
      <c r="D61" s="1">
        <v>0.40533088235294118</v>
      </c>
      <c r="E61" s="1">
        <v>0.43019648397104449</v>
      </c>
    </row>
    <row r="62" spans="1:5" x14ac:dyDescent="0.25">
      <c r="A62">
        <v>2022</v>
      </c>
      <c r="B62" s="1">
        <v>0.26631853785900783</v>
      </c>
      <c r="C62" s="1">
        <v>0.36269430051813473</v>
      </c>
      <c r="D62" s="1">
        <v>0.36050724637681159</v>
      </c>
      <c r="E62" s="1">
        <v>0.41946308724832215</v>
      </c>
    </row>
    <row r="63" spans="1:5" x14ac:dyDescent="0.25">
      <c r="A63">
        <v>2023</v>
      </c>
      <c r="B63" s="1">
        <v>0.25</v>
      </c>
      <c r="C63" s="1">
        <v>0.38</v>
      </c>
      <c r="D63" s="1">
        <v>0.35</v>
      </c>
      <c r="E63" s="1">
        <v>0.42</v>
      </c>
    </row>
    <row r="64" spans="1:5" x14ac:dyDescent="0.25">
      <c r="A64" t="s">
        <v>217</v>
      </c>
      <c r="C64" s="1"/>
    </row>
    <row r="65" spans="1:7" x14ac:dyDescent="0.25">
      <c r="C65" s="1"/>
    </row>
    <row r="66" spans="1:7" x14ac:dyDescent="0.25">
      <c r="A66" s="117" t="s">
        <v>443</v>
      </c>
      <c r="C66" s="1"/>
    </row>
    <row r="67" spans="1:7" x14ac:dyDescent="0.25">
      <c r="A67" s="10" t="s">
        <v>173</v>
      </c>
      <c r="B67" s="10" t="s">
        <v>183</v>
      </c>
      <c r="C67" s="10" t="s">
        <v>218</v>
      </c>
      <c r="D67" s="10" t="s">
        <v>167</v>
      </c>
      <c r="E67" s="10" t="s">
        <v>168</v>
      </c>
      <c r="F67" s="10" t="s">
        <v>169</v>
      </c>
      <c r="G67" s="10" t="s">
        <v>170</v>
      </c>
    </row>
    <row r="68" spans="1:7" x14ac:dyDescent="0.25">
      <c r="A68">
        <v>2018</v>
      </c>
      <c r="B68" s="1">
        <v>0.29734219269102991</v>
      </c>
      <c r="C68" s="1">
        <v>0.37723024638912489</v>
      </c>
      <c r="D68" s="1">
        <v>0.28955223880597014</v>
      </c>
      <c r="E68" s="1">
        <v>0.3826749167063303</v>
      </c>
      <c r="F68" s="1">
        <v>0.30711610486891383</v>
      </c>
      <c r="G68" s="1">
        <v>0.33201581027667987</v>
      </c>
    </row>
    <row r="69" spans="1:7" x14ac:dyDescent="0.25">
      <c r="A69">
        <v>2019</v>
      </c>
      <c r="B69" s="1">
        <v>0.29508196721311475</v>
      </c>
      <c r="C69" s="1">
        <v>0.37851662404092073</v>
      </c>
      <c r="D69" s="1">
        <v>0.26424870466321243</v>
      </c>
      <c r="E69" s="1">
        <v>0.37277537277537276</v>
      </c>
      <c r="F69" s="1">
        <v>0.33684210526315789</v>
      </c>
      <c r="G69" s="1">
        <v>0.42322097378277151</v>
      </c>
    </row>
    <row r="70" spans="1:7" x14ac:dyDescent="0.25">
      <c r="A70">
        <v>2020</v>
      </c>
      <c r="B70" s="1">
        <v>0.41511936339522548</v>
      </c>
      <c r="C70" s="1">
        <v>0.48936170212765956</v>
      </c>
      <c r="D70" s="1">
        <v>0.38770685579196218</v>
      </c>
      <c r="E70" s="1">
        <v>0.48324162081040523</v>
      </c>
      <c r="F70" s="1">
        <v>0.45015105740181272</v>
      </c>
      <c r="G70" s="1">
        <v>0.52960526315789469</v>
      </c>
    </row>
    <row r="71" spans="1:7" x14ac:dyDescent="0.25">
      <c r="A71">
        <v>2021</v>
      </c>
      <c r="B71" s="1">
        <v>0.35236768802228413</v>
      </c>
      <c r="C71" s="1">
        <v>0.4170316301703163</v>
      </c>
      <c r="D71" s="1">
        <v>0.32071269487750559</v>
      </c>
      <c r="E71" s="1">
        <v>0.41726618705035973</v>
      </c>
      <c r="F71" s="1">
        <v>0.40520446096654272</v>
      </c>
      <c r="G71" s="1">
        <v>0.41532258064516131</v>
      </c>
    </row>
    <row r="72" spans="1:7" x14ac:dyDescent="0.25">
      <c r="A72">
        <v>2022</v>
      </c>
      <c r="B72" s="1">
        <v>0.31469440832249673</v>
      </c>
      <c r="C72" s="1">
        <v>0.38688688688688688</v>
      </c>
      <c r="D72" s="1">
        <v>0.29653679653679654</v>
      </c>
      <c r="E72" s="1">
        <v>0.38167509836987074</v>
      </c>
      <c r="F72" s="1">
        <v>0.34201954397394135</v>
      </c>
      <c r="G72" s="1">
        <v>0.42922374429223742</v>
      </c>
    </row>
    <row r="73" spans="1:7" x14ac:dyDescent="0.25">
      <c r="A73">
        <v>2023</v>
      </c>
      <c r="B73" s="1">
        <v>0.32</v>
      </c>
      <c r="C73" s="1">
        <v>0.4</v>
      </c>
      <c r="D73" s="1">
        <v>0.3</v>
      </c>
      <c r="E73" s="1">
        <v>0.39</v>
      </c>
      <c r="F73" s="1">
        <v>0.36</v>
      </c>
      <c r="G73" s="1">
        <v>0.44</v>
      </c>
    </row>
    <row r="74" spans="1:7" x14ac:dyDescent="0.25">
      <c r="A74" t="s">
        <v>219</v>
      </c>
    </row>
    <row r="75" spans="1:7" x14ac:dyDescent="0.25">
      <c r="A75" s="86"/>
      <c r="B75" s="12"/>
      <c r="C75" s="12"/>
      <c r="D75" s="12"/>
      <c r="E75" s="12"/>
      <c r="F75" s="12"/>
      <c r="G75" s="12"/>
    </row>
    <row r="76" spans="1:7" x14ac:dyDescent="0.25">
      <c r="A76" s="10"/>
      <c r="B76" s="10"/>
      <c r="C76" s="10"/>
      <c r="D76" s="10"/>
      <c r="E76" s="10"/>
      <c r="F76" s="10"/>
      <c r="G76" s="10"/>
    </row>
    <row r="77" spans="1:7" x14ac:dyDescent="0.25">
      <c r="B77" s="1"/>
      <c r="C77" s="1"/>
      <c r="D77" s="1"/>
      <c r="E77" s="1"/>
      <c r="F77" s="1"/>
      <c r="G77" s="1"/>
    </row>
    <row r="78" spans="1:7" x14ac:dyDescent="0.25">
      <c r="B78" s="1"/>
      <c r="C78" s="1"/>
      <c r="D78" s="1"/>
      <c r="E78" s="1"/>
      <c r="F78" s="1"/>
      <c r="G78" s="1"/>
    </row>
    <row r="79" spans="1:7" x14ac:dyDescent="0.25">
      <c r="B79" s="1"/>
      <c r="C79" s="1"/>
      <c r="D79" s="1"/>
      <c r="E79" s="1"/>
      <c r="F79" s="1"/>
      <c r="G79" s="1"/>
    </row>
    <row r="80" spans="1:7" x14ac:dyDescent="0.25">
      <c r="B80" s="1"/>
      <c r="C80" s="1"/>
      <c r="D80" s="1"/>
      <c r="E80" s="1"/>
      <c r="F80" s="1"/>
      <c r="G80" s="1"/>
    </row>
    <row r="81" spans="1:7" x14ac:dyDescent="0.25">
      <c r="B81" s="1"/>
      <c r="C81" s="1"/>
      <c r="D81" s="1"/>
      <c r="E81" s="1"/>
      <c r="F81" s="1"/>
      <c r="G81" s="1"/>
    </row>
    <row r="82" spans="1:7" x14ac:dyDescent="0.25">
      <c r="A82" s="9"/>
    </row>
    <row r="83" spans="1:7" x14ac:dyDescent="0.25">
      <c r="C83" s="10"/>
      <c r="D83" s="10"/>
      <c r="E83" s="10"/>
      <c r="F83" s="10"/>
    </row>
    <row r="84" spans="1:7" x14ac:dyDescent="0.25">
      <c r="C84" s="1"/>
      <c r="D84" s="1"/>
      <c r="E84" s="1"/>
      <c r="F84" s="1"/>
    </row>
    <row r="85" spans="1:7" x14ac:dyDescent="0.25">
      <c r="A85" s="86"/>
      <c r="C85" s="1"/>
      <c r="D85" s="1"/>
      <c r="E85" s="1"/>
      <c r="F85" s="1"/>
    </row>
    <row r="86" spans="1:7" x14ac:dyDescent="0.25">
      <c r="C86" s="10"/>
      <c r="D86" s="1"/>
      <c r="E86" s="1"/>
      <c r="F86" s="1"/>
    </row>
    <row r="87" spans="1:7" x14ac:dyDescent="0.25">
      <c r="B87" s="15"/>
      <c r="C87" s="1"/>
      <c r="D87" s="1"/>
      <c r="E87" s="1"/>
      <c r="F87" s="1"/>
    </row>
    <row r="88" spans="1:7" x14ac:dyDescent="0.25">
      <c r="B88" s="15"/>
      <c r="C88" s="1"/>
      <c r="D88" s="1"/>
      <c r="E88" s="1"/>
      <c r="F88" s="1"/>
    </row>
    <row r="89" spans="1:7" x14ac:dyDescent="0.25">
      <c r="B89" s="15"/>
      <c r="C89" s="1"/>
      <c r="D89" s="1"/>
      <c r="E89" s="1"/>
      <c r="F89" s="1"/>
    </row>
    <row r="90" spans="1:7" x14ac:dyDescent="0.25">
      <c r="B90" s="15"/>
      <c r="C90" s="1"/>
      <c r="D90" s="1"/>
      <c r="E90" s="1"/>
      <c r="F90" s="1"/>
    </row>
    <row r="91" spans="1:7" x14ac:dyDescent="0.25">
      <c r="B91" s="15"/>
      <c r="C91" s="1"/>
      <c r="D91" s="1"/>
      <c r="E91" s="1"/>
      <c r="F91" s="1"/>
    </row>
    <row r="92" spans="1:7" x14ac:dyDescent="0.25">
      <c r="B92" s="15"/>
      <c r="C92" s="1"/>
      <c r="D92" s="1"/>
      <c r="E92" s="1"/>
      <c r="F92" s="1"/>
    </row>
    <row r="93" spans="1:7" x14ac:dyDescent="0.25">
      <c r="B93" s="15"/>
      <c r="C93" s="1"/>
      <c r="D93" s="1"/>
      <c r="E93" s="1"/>
      <c r="F93" s="1"/>
    </row>
    <row r="94" spans="1:7" x14ac:dyDescent="0.25">
      <c r="B94" s="15"/>
      <c r="C94" s="1"/>
      <c r="D94" s="1"/>
      <c r="E94" s="1"/>
      <c r="F94" s="1"/>
    </row>
    <row r="95" spans="1:7" x14ac:dyDescent="0.25">
      <c r="B95" s="15"/>
      <c r="C95" s="1"/>
      <c r="D95" s="1"/>
      <c r="E95" s="1"/>
      <c r="F95" s="1"/>
    </row>
    <row r="96" spans="1:7" x14ac:dyDescent="0.25">
      <c r="B96" s="15"/>
      <c r="C96" s="1"/>
      <c r="D96" s="1"/>
      <c r="E96" s="1"/>
      <c r="F96" s="1"/>
    </row>
    <row r="97" spans="1:7" x14ac:dyDescent="0.25">
      <c r="B97" s="15"/>
      <c r="C97" s="1"/>
    </row>
    <row r="98" spans="1:7" x14ac:dyDescent="0.25">
      <c r="B98" s="15"/>
      <c r="C98" s="1"/>
    </row>
    <row r="99" spans="1:7" x14ac:dyDescent="0.25">
      <c r="A99" s="14"/>
      <c r="B99" s="15"/>
      <c r="C99" s="1"/>
    </row>
    <row r="100" spans="1:7" x14ac:dyDescent="0.25">
      <c r="A100" s="10"/>
      <c r="B100" s="15"/>
      <c r="C100" s="13"/>
      <c r="D100" s="10"/>
      <c r="E100" s="10"/>
      <c r="F100" s="10"/>
      <c r="G100" s="10"/>
    </row>
    <row r="101" spans="1:7" x14ac:dyDescent="0.25">
      <c r="B101" s="15"/>
      <c r="C101" s="1"/>
      <c r="D101" s="1"/>
      <c r="E101" s="1"/>
      <c r="F101" s="1"/>
      <c r="G101" s="1"/>
    </row>
    <row r="102" spans="1:7" x14ac:dyDescent="0.25">
      <c r="B102" s="15"/>
      <c r="C102" s="1"/>
      <c r="D102" s="1"/>
      <c r="E102" s="1"/>
      <c r="F102" s="1"/>
      <c r="G102" s="1"/>
    </row>
    <row r="103" spans="1:7" x14ac:dyDescent="0.25">
      <c r="B103" s="15"/>
      <c r="C103" s="1"/>
      <c r="D103" s="1"/>
      <c r="E103" s="1"/>
      <c r="F103" s="1"/>
      <c r="G103" s="1"/>
    </row>
    <row r="104" spans="1:7" x14ac:dyDescent="0.25">
      <c r="B104" s="15"/>
      <c r="C104" s="1"/>
      <c r="D104" s="1"/>
      <c r="E104" s="1"/>
      <c r="F104" s="1"/>
      <c r="G104" s="1"/>
    </row>
    <row r="105" spans="1:7" x14ac:dyDescent="0.25">
      <c r="B105" s="15"/>
      <c r="C105" s="1"/>
    </row>
    <row r="107" spans="1:7" x14ac:dyDescent="0.25">
      <c r="A107" s="14"/>
    </row>
    <row r="108" spans="1:7" x14ac:dyDescent="0.25">
      <c r="A108" s="86"/>
      <c r="B108" s="10"/>
      <c r="C108" s="10"/>
      <c r="D108" s="10"/>
      <c r="E108" s="10"/>
      <c r="F108" s="10"/>
      <c r="G108" s="10"/>
    </row>
    <row r="109" spans="1:7" x14ac:dyDescent="0.25">
      <c r="A109" s="10"/>
      <c r="C109" s="10"/>
      <c r="D109" s="10"/>
      <c r="E109" s="1"/>
      <c r="F109" s="1"/>
      <c r="G109" s="1"/>
    </row>
    <row r="110" spans="1:7" x14ac:dyDescent="0.25">
      <c r="C110" s="1"/>
      <c r="D110" s="1"/>
      <c r="E110" s="1"/>
      <c r="F110" s="1"/>
      <c r="G110" s="1"/>
    </row>
    <row r="111" spans="1:7" x14ac:dyDescent="0.25">
      <c r="C111" s="1"/>
      <c r="D111" s="1"/>
      <c r="E111" s="1"/>
      <c r="F111" s="1"/>
      <c r="G111" s="1"/>
    </row>
    <row r="112" spans="1:7" x14ac:dyDescent="0.25">
      <c r="C112" s="1"/>
      <c r="D112" s="1"/>
      <c r="E112" s="1"/>
      <c r="F112" s="1"/>
      <c r="G112" s="1"/>
    </row>
    <row r="113" spans="1:7" x14ac:dyDescent="0.25">
      <c r="C113" s="1"/>
      <c r="D113" s="1"/>
    </row>
    <row r="114" spans="1:7" x14ac:dyDescent="0.25">
      <c r="C114" s="1"/>
      <c r="D114" s="1"/>
    </row>
    <row r="115" spans="1:7" x14ac:dyDescent="0.25">
      <c r="A115" s="14"/>
      <c r="C115" s="1"/>
      <c r="D115" s="1"/>
    </row>
    <row r="116" spans="1:7" x14ac:dyDescent="0.25">
      <c r="C116" s="10"/>
    </row>
    <row r="117" spans="1:7" x14ac:dyDescent="0.25">
      <c r="C117" s="10"/>
    </row>
    <row r="118" spans="1:7" x14ac:dyDescent="0.25">
      <c r="C118" s="1"/>
    </row>
    <row r="119" spans="1:7" x14ac:dyDescent="0.25">
      <c r="C119" s="1"/>
    </row>
    <row r="120" spans="1:7" x14ac:dyDescent="0.25">
      <c r="A120" s="86"/>
      <c r="C120" s="1"/>
    </row>
    <row r="121" spans="1:7" x14ac:dyDescent="0.25">
      <c r="A121" s="10"/>
      <c r="B121" s="10"/>
      <c r="C121" s="10"/>
      <c r="D121" s="10"/>
      <c r="E121" s="10"/>
      <c r="F121" s="10"/>
      <c r="G121" s="10"/>
    </row>
    <row r="122" spans="1:7" x14ac:dyDescent="0.25">
      <c r="B122" s="1"/>
      <c r="C122" s="1"/>
      <c r="D122" s="1"/>
      <c r="E122" s="1"/>
      <c r="F122" s="1"/>
      <c r="G122" s="1"/>
    </row>
    <row r="123" spans="1:7" x14ac:dyDescent="0.25">
      <c r="B123" s="1"/>
      <c r="C123" s="1"/>
      <c r="D123" s="1"/>
      <c r="E123" s="1"/>
      <c r="F123" s="1"/>
      <c r="G123" s="1"/>
    </row>
    <row r="124" spans="1:7" x14ac:dyDescent="0.25">
      <c r="B124" s="1"/>
      <c r="C124" s="1"/>
      <c r="D124" s="1"/>
      <c r="E124" s="1"/>
      <c r="F124" s="1"/>
      <c r="G124" s="1"/>
    </row>
    <row r="125" spans="1:7" x14ac:dyDescent="0.25">
      <c r="B125" s="1"/>
      <c r="C125" s="1"/>
      <c r="D125" s="1"/>
      <c r="E125" s="1"/>
      <c r="F125" s="1"/>
      <c r="G125" s="1"/>
    </row>
    <row r="126" spans="1:7" x14ac:dyDescent="0.25">
      <c r="B126" s="1"/>
      <c r="C126" s="1"/>
      <c r="D126" s="1"/>
      <c r="E126" s="1"/>
      <c r="F126" s="1"/>
      <c r="G126" s="1"/>
    </row>
    <row r="128" spans="1:7" x14ac:dyDescent="0.25">
      <c r="A128" s="14"/>
    </row>
    <row r="129" spans="1:10" x14ac:dyDescent="0.25">
      <c r="A129" s="86"/>
      <c r="B129" s="10"/>
      <c r="C129" s="10"/>
      <c r="D129" s="10"/>
      <c r="E129" s="10"/>
      <c r="F129" s="10"/>
      <c r="G129" s="10"/>
    </row>
    <row r="130" spans="1:10" x14ac:dyDescent="0.25">
      <c r="B130" s="10"/>
      <c r="C130" s="10"/>
      <c r="D130" s="10"/>
      <c r="E130" s="10"/>
      <c r="F130" s="10"/>
      <c r="G130" s="10"/>
      <c r="H130" s="10"/>
      <c r="I130" s="10"/>
      <c r="J130" s="10"/>
    </row>
    <row r="131" spans="1:10" x14ac:dyDescent="0.25">
      <c r="B131" s="1"/>
      <c r="C131" s="1"/>
      <c r="D131" s="1"/>
      <c r="E131" s="1"/>
      <c r="F131" s="1"/>
      <c r="G131" s="1"/>
      <c r="H131" s="1"/>
      <c r="I131" s="1"/>
    </row>
    <row r="132" spans="1:10" x14ac:dyDescent="0.25">
      <c r="B132" s="1"/>
      <c r="C132" s="1"/>
      <c r="D132" s="1"/>
      <c r="E132" s="1"/>
      <c r="F132" s="1"/>
      <c r="G132" s="1"/>
      <c r="H132" s="1"/>
      <c r="I132" s="1"/>
    </row>
    <row r="133" spans="1:10" x14ac:dyDescent="0.25">
      <c r="B133" s="1"/>
      <c r="C133" s="1"/>
      <c r="D133" s="1"/>
      <c r="E133" s="1"/>
      <c r="F133" s="1"/>
      <c r="G133" s="1"/>
    </row>
    <row r="134" spans="1:10" x14ac:dyDescent="0.25">
      <c r="B134" s="1"/>
      <c r="C134" s="1"/>
      <c r="D134" s="1"/>
      <c r="E134" s="1"/>
      <c r="F134" s="1"/>
      <c r="G134" s="1"/>
    </row>
    <row r="135" spans="1:10" x14ac:dyDescent="0.25">
      <c r="A135" s="86"/>
      <c r="B135" s="1"/>
      <c r="C135" s="1"/>
      <c r="D135" s="1"/>
      <c r="E135" s="1"/>
      <c r="F135" s="1"/>
      <c r="G135" s="1"/>
    </row>
    <row r="136" spans="1:10" x14ac:dyDescent="0.25">
      <c r="B136" s="10"/>
      <c r="C136" s="10"/>
      <c r="D136" s="10"/>
      <c r="E136" s="10"/>
      <c r="F136" s="10"/>
      <c r="G136" s="10"/>
      <c r="H136" s="10"/>
      <c r="I136" s="10"/>
    </row>
    <row r="137" spans="1:10" x14ac:dyDescent="0.25">
      <c r="B137" s="1"/>
      <c r="C137" s="1"/>
      <c r="D137" s="1"/>
      <c r="E137" s="1"/>
      <c r="F137" s="1"/>
      <c r="G137" s="1"/>
      <c r="H137" s="1"/>
      <c r="I137" s="1"/>
    </row>
    <row r="138" spans="1:10" x14ac:dyDescent="0.25">
      <c r="A138" s="9"/>
      <c r="B138" s="1"/>
      <c r="C138" s="1"/>
      <c r="D138" s="1"/>
      <c r="E138" s="1"/>
      <c r="F138" s="1"/>
      <c r="G138" s="1"/>
      <c r="H138" s="1"/>
      <c r="I138" s="1"/>
    </row>
    <row r="139" spans="1:10" x14ac:dyDescent="0.25">
      <c r="A139" s="9"/>
      <c r="B139" s="10"/>
      <c r="C139" s="10"/>
      <c r="D139" s="10"/>
      <c r="E139" s="10"/>
      <c r="F139" s="10"/>
      <c r="G139" s="10"/>
    </row>
    <row r="140" spans="1:10" x14ac:dyDescent="0.25">
      <c r="B140" s="1"/>
      <c r="C140" s="1"/>
      <c r="D140" s="1"/>
      <c r="E140" s="1"/>
      <c r="F140" s="1"/>
      <c r="G140" s="1"/>
    </row>
    <row r="141" spans="1:10" x14ac:dyDescent="0.25">
      <c r="A141" s="86"/>
      <c r="B141" s="1"/>
      <c r="C141" s="1"/>
      <c r="D141" s="1"/>
      <c r="E141" s="1"/>
      <c r="F141" s="1"/>
      <c r="G141" s="1"/>
    </row>
    <row r="142" spans="1:10" x14ac:dyDescent="0.25">
      <c r="B142" s="10"/>
      <c r="C142" s="10"/>
      <c r="D142" s="10"/>
      <c r="E142" s="10"/>
      <c r="F142" s="10"/>
      <c r="G142" s="10"/>
      <c r="H142" s="10"/>
      <c r="I142" s="10"/>
    </row>
    <row r="143" spans="1:10" x14ac:dyDescent="0.25">
      <c r="B143" s="1"/>
      <c r="C143" s="1"/>
      <c r="D143" s="1"/>
      <c r="E143" s="1"/>
      <c r="F143" s="1"/>
      <c r="G143" s="1"/>
      <c r="H143" s="1"/>
      <c r="I143" s="1"/>
    </row>
    <row r="144" spans="1:10" x14ac:dyDescent="0.25">
      <c r="B144" s="1"/>
      <c r="C144" s="1"/>
      <c r="D144" s="1"/>
      <c r="E144" s="1"/>
      <c r="F144" s="1"/>
      <c r="G144" s="1"/>
      <c r="H144" s="1"/>
      <c r="I144" s="1"/>
    </row>
    <row r="145" spans="1:7" x14ac:dyDescent="0.25">
      <c r="B145" s="1"/>
      <c r="C145" s="1"/>
      <c r="D145" s="1"/>
      <c r="E145" s="1"/>
      <c r="F145" s="1"/>
      <c r="G145" s="1"/>
    </row>
    <row r="147" spans="1:7" x14ac:dyDescent="0.25">
      <c r="A147" s="86"/>
    </row>
    <row r="148" spans="1:7" x14ac:dyDescent="0.25">
      <c r="A148" s="9"/>
      <c r="C148" s="10"/>
      <c r="D148" s="10"/>
      <c r="E148" s="10"/>
      <c r="F148" s="10"/>
    </row>
    <row r="149" spans="1:7" x14ac:dyDescent="0.25">
      <c r="C149" s="13"/>
      <c r="D149" s="13"/>
      <c r="E149" s="13"/>
      <c r="F149" s="13"/>
    </row>
    <row r="150" spans="1:7" x14ac:dyDescent="0.25">
      <c r="C150" s="1"/>
      <c r="D150" s="1"/>
      <c r="E150" s="1"/>
      <c r="F150" s="1"/>
    </row>
    <row r="151" spans="1:7" x14ac:dyDescent="0.25">
      <c r="C151" s="1"/>
      <c r="D151" s="1"/>
      <c r="E151" s="1"/>
      <c r="F151" s="1"/>
    </row>
    <row r="152" spans="1:7" x14ac:dyDescent="0.25">
      <c r="C152" s="1"/>
      <c r="D152" s="1"/>
      <c r="E152" s="1"/>
      <c r="F152" s="1"/>
    </row>
    <row r="153" spans="1:7" x14ac:dyDescent="0.25">
      <c r="C153" s="1"/>
      <c r="D153" s="1"/>
      <c r="E153" s="1"/>
      <c r="F153" s="1"/>
    </row>
    <row r="154" spans="1:7" x14ac:dyDescent="0.25">
      <c r="C154" s="1"/>
      <c r="D154" s="1"/>
      <c r="E154" s="1"/>
      <c r="F154" s="1"/>
    </row>
    <row r="155" spans="1:7" x14ac:dyDescent="0.25">
      <c r="C155" s="1"/>
      <c r="D155" s="1"/>
      <c r="E155" s="1"/>
      <c r="F155" s="1"/>
    </row>
    <row r="156" spans="1:7" x14ac:dyDescent="0.25">
      <c r="A156" s="14"/>
      <c r="C156" s="1"/>
      <c r="D156" s="1"/>
      <c r="E156" s="1"/>
      <c r="F156" s="1"/>
    </row>
    <row r="157" spans="1:7" x14ac:dyDescent="0.25">
      <c r="A157" s="10"/>
      <c r="C157" s="13"/>
      <c r="D157" s="13"/>
      <c r="E157" s="13"/>
      <c r="F157" s="13"/>
    </row>
    <row r="158" spans="1:7" x14ac:dyDescent="0.25">
      <c r="C158" s="1"/>
      <c r="D158" s="1"/>
      <c r="E158" s="1"/>
      <c r="F158" s="1"/>
    </row>
    <row r="159" spans="1:7" x14ac:dyDescent="0.25">
      <c r="B159" s="1"/>
      <c r="C159" s="1"/>
      <c r="D159" s="1"/>
      <c r="E159" s="1"/>
      <c r="F159" s="1"/>
    </row>
    <row r="160" spans="1:7" x14ac:dyDescent="0.25">
      <c r="B160" s="1"/>
      <c r="C160" s="1"/>
      <c r="D160" s="1"/>
      <c r="E160" s="1"/>
      <c r="F160" s="1"/>
    </row>
    <row r="161" spans="1:6" x14ac:dyDescent="0.25">
      <c r="A161" s="86"/>
      <c r="B161" s="1"/>
      <c r="C161" s="1"/>
      <c r="D161" s="1"/>
      <c r="E161" s="1"/>
      <c r="F161" s="1"/>
    </row>
    <row r="162" spans="1:6" x14ac:dyDescent="0.25">
      <c r="A162" s="10"/>
      <c r="B162" s="10"/>
      <c r="C162" s="10"/>
      <c r="D162" s="1"/>
      <c r="E162" s="1"/>
      <c r="F162" s="1"/>
    </row>
    <row r="163" spans="1:6" x14ac:dyDescent="0.25">
      <c r="B163" s="1"/>
      <c r="C163" s="1"/>
      <c r="D163" s="1"/>
      <c r="E163" s="1"/>
      <c r="F163" s="1"/>
    </row>
    <row r="164" spans="1:6" x14ac:dyDescent="0.25">
      <c r="B164" s="1"/>
      <c r="C164" s="1"/>
      <c r="D164" s="1"/>
      <c r="E164" s="1"/>
      <c r="F164" s="1"/>
    </row>
    <row r="165" spans="1:6" x14ac:dyDescent="0.25">
      <c r="B165" s="1"/>
      <c r="C165" s="1"/>
      <c r="D165" s="1"/>
      <c r="E165" s="1"/>
      <c r="F165" s="1"/>
    </row>
    <row r="166" spans="1:6" x14ac:dyDescent="0.25">
      <c r="B166" s="1"/>
      <c r="C166" s="1"/>
    </row>
    <row r="167" spans="1:6" x14ac:dyDescent="0.25">
      <c r="B167" s="1"/>
      <c r="C167" s="1"/>
    </row>
    <row r="168" spans="1:6" x14ac:dyDescent="0.25">
      <c r="A168" s="9"/>
    </row>
    <row r="169" spans="1:6" x14ac:dyDescent="0.25">
      <c r="C169" s="10"/>
    </row>
    <row r="170" spans="1:6" x14ac:dyDescent="0.25">
      <c r="A170" s="86"/>
      <c r="C170" s="1"/>
    </row>
    <row r="171" spans="1:6" x14ac:dyDescent="0.25">
      <c r="B171" s="10"/>
      <c r="C171" s="10"/>
      <c r="D171" s="10"/>
    </row>
    <row r="172" spans="1:6" x14ac:dyDescent="0.25">
      <c r="C172" s="1"/>
      <c r="D172" s="1"/>
    </row>
    <row r="173" spans="1:6" x14ac:dyDescent="0.25">
      <c r="C173" s="1"/>
      <c r="D173" s="1"/>
    </row>
    <row r="174" spans="1:6" x14ac:dyDescent="0.25">
      <c r="C174" s="1"/>
      <c r="D174" s="1"/>
    </row>
    <row r="175" spans="1:6" x14ac:dyDescent="0.25">
      <c r="C175" s="1"/>
      <c r="D175" s="1"/>
    </row>
    <row r="176" spans="1:6" x14ac:dyDescent="0.25">
      <c r="C176" s="1"/>
      <c r="D176" s="1"/>
    </row>
    <row r="177" spans="1:4" x14ac:dyDescent="0.25">
      <c r="C177" s="1"/>
      <c r="D177" s="1"/>
    </row>
    <row r="178" spans="1:4" x14ac:dyDescent="0.25">
      <c r="C178" s="1"/>
      <c r="D178" s="1"/>
    </row>
    <row r="179" spans="1:4" x14ac:dyDescent="0.25">
      <c r="C179" s="1"/>
      <c r="D179" s="1"/>
    </row>
    <row r="180" spans="1:4" x14ac:dyDescent="0.25">
      <c r="C180" s="1"/>
      <c r="D180" s="1"/>
    </row>
    <row r="181" spans="1:4" x14ac:dyDescent="0.25">
      <c r="C181" s="1"/>
      <c r="D181" s="1"/>
    </row>
    <row r="182" spans="1:4" x14ac:dyDescent="0.25">
      <c r="C182" s="1"/>
      <c r="D182" s="1"/>
    </row>
    <row r="183" spans="1:4" x14ac:dyDescent="0.25">
      <c r="C183" s="1"/>
      <c r="D183" s="1"/>
    </row>
    <row r="186" spans="1:4" x14ac:dyDescent="0.25">
      <c r="A186" s="86"/>
    </row>
    <row r="187" spans="1:4" x14ac:dyDescent="0.25">
      <c r="A187" s="10"/>
      <c r="B187" s="10"/>
      <c r="C187" s="10"/>
      <c r="D187" s="10"/>
    </row>
    <row r="188" spans="1:4" x14ac:dyDescent="0.25">
      <c r="B188" s="1"/>
      <c r="C188" s="1"/>
      <c r="D188" s="1"/>
    </row>
    <row r="189" spans="1:4" x14ac:dyDescent="0.25">
      <c r="B189" s="1"/>
      <c r="C189" s="1"/>
      <c r="D189" s="1"/>
    </row>
    <row r="190" spans="1:4" x14ac:dyDescent="0.25">
      <c r="B190" s="1"/>
      <c r="C190" s="1"/>
      <c r="D190" s="1"/>
    </row>
    <row r="193" spans="1:5" x14ac:dyDescent="0.25">
      <c r="A193" s="86"/>
    </row>
    <row r="194" spans="1:5" x14ac:dyDescent="0.25">
      <c r="A194" s="10"/>
      <c r="B194" s="10"/>
      <c r="C194" s="10"/>
      <c r="D194" s="10"/>
      <c r="E194" s="10"/>
    </row>
    <row r="195" spans="1:5" x14ac:dyDescent="0.25">
      <c r="B195" s="1"/>
      <c r="C195" s="1"/>
      <c r="D195" s="1"/>
      <c r="E195" s="1"/>
    </row>
    <row r="196" spans="1:5" x14ac:dyDescent="0.25">
      <c r="B196" s="1"/>
      <c r="C196" s="1"/>
      <c r="D196" s="1"/>
      <c r="E196" s="1"/>
    </row>
    <row r="197" spans="1:5" x14ac:dyDescent="0.25">
      <c r="B197" s="1"/>
      <c r="C197" s="1"/>
      <c r="D197" s="1"/>
      <c r="E197" s="1"/>
    </row>
  </sheetData>
  <hyperlinks>
    <hyperlink ref="A4" r:id="rId1" xr:uid="{00000000-0004-0000-0C00-000000000000}"/>
  </hyperlinks>
  <pageMargins left="0.7" right="0.7" top="0.75" bottom="0.75" header="0.3" footer="0.3"/>
  <pageSetup paperSize="9" orientation="portrait" r:id="rId2"/>
  <tableParts count="3">
    <tablePart r:id="rId3"/>
    <tablePart r:id="rId4"/>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9"/>
  <sheetViews>
    <sheetView showGridLines="0" workbookViewId="0"/>
  </sheetViews>
  <sheetFormatPr defaultRowHeight="15" x14ac:dyDescent="0.25"/>
  <cols>
    <col min="1" max="1" width="28" customWidth="1"/>
    <col min="2" max="2" width="17.7109375" customWidth="1"/>
    <col min="3" max="4" width="20.7109375" customWidth="1"/>
    <col min="5" max="5" width="16.5703125" customWidth="1"/>
    <col min="6" max="6" width="17.85546875" customWidth="1"/>
    <col min="7" max="7" width="22.28515625" customWidth="1"/>
    <col min="8" max="8" width="12.5703125" customWidth="1"/>
    <col min="9" max="9" width="18" customWidth="1"/>
    <col min="10" max="10" width="16.5703125" bestFit="1" customWidth="1"/>
  </cols>
  <sheetData>
    <row r="1" spans="1:10" ht="23.25" x14ac:dyDescent="0.35">
      <c r="A1" s="3" t="s">
        <v>224</v>
      </c>
    </row>
    <row r="2" spans="1:10" x14ac:dyDescent="0.25">
      <c r="A2" t="s">
        <v>216</v>
      </c>
    </row>
    <row r="3" spans="1:10" x14ac:dyDescent="0.25">
      <c r="A3" t="s">
        <v>482</v>
      </c>
    </row>
    <row r="4" spans="1:10" x14ac:dyDescent="0.25">
      <c r="A4" s="8" t="s">
        <v>1</v>
      </c>
    </row>
    <row r="6" spans="1:10" x14ac:dyDescent="0.25">
      <c r="A6" s="117" t="s">
        <v>444</v>
      </c>
    </row>
    <row r="7" spans="1:10" x14ac:dyDescent="0.25">
      <c r="A7" t="s">
        <v>53</v>
      </c>
      <c r="B7" s="10" t="s">
        <v>86</v>
      </c>
      <c r="C7" s="10" t="s">
        <v>87</v>
      </c>
      <c r="D7" s="10" t="s">
        <v>60</v>
      </c>
      <c r="E7" s="10" t="s">
        <v>121</v>
      </c>
      <c r="F7" s="10" t="s">
        <v>135</v>
      </c>
      <c r="G7" s="10" t="s">
        <v>193</v>
      </c>
      <c r="H7" s="10" t="s">
        <v>276</v>
      </c>
      <c r="I7" s="10" t="s">
        <v>277</v>
      </c>
      <c r="J7" s="10" t="s">
        <v>278</v>
      </c>
    </row>
    <row r="8" spans="1:10" x14ac:dyDescent="0.25">
      <c r="A8" t="s">
        <v>88</v>
      </c>
      <c r="B8" s="1">
        <v>0.41</v>
      </c>
      <c r="C8" s="1">
        <v>0.31</v>
      </c>
      <c r="D8" s="1">
        <v>0.33</v>
      </c>
      <c r="E8" s="1">
        <v>0.39</v>
      </c>
      <c r="F8" s="1">
        <v>0.41</v>
      </c>
      <c r="G8" s="1">
        <v>0.37</v>
      </c>
      <c r="H8" s="1">
        <v>0.41</v>
      </c>
      <c r="I8" s="1">
        <v>0.46</v>
      </c>
      <c r="J8" s="1">
        <v>0.31</v>
      </c>
    </row>
    <row r="9" spans="1:10" x14ac:dyDescent="0.25">
      <c r="A9" t="s">
        <v>92</v>
      </c>
      <c r="B9" s="1">
        <v>0.28000000000000003</v>
      </c>
      <c r="C9" s="1">
        <v>0.33</v>
      </c>
      <c r="D9" s="1">
        <v>0.27</v>
      </c>
      <c r="E9" s="1">
        <v>0.35</v>
      </c>
      <c r="F9" s="1">
        <v>0.35</v>
      </c>
      <c r="G9" s="1">
        <v>0.28999999999999998</v>
      </c>
      <c r="H9" s="1">
        <v>0.37</v>
      </c>
      <c r="I9" s="1">
        <v>0.34</v>
      </c>
      <c r="J9" s="1">
        <v>0.26</v>
      </c>
    </row>
    <row r="10" spans="1:10" x14ac:dyDescent="0.25">
      <c r="A10" t="s">
        <v>55</v>
      </c>
      <c r="B10" s="1">
        <v>0.42</v>
      </c>
      <c r="C10" s="1">
        <v>0.54</v>
      </c>
      <c r="D10" s="1">
        <v>0.4</v>
      </c>
      <c r="E10" s="1">
        <v>0.57999999999999996</v>
      </c>
      <c r="F10" s="1">
        <v>0.42</v>
      </c>
      <c r="G10" s="1">
        <v>0.5</v>
      </c>
      <c r="H10" s="1">
        <v>0.44</v>
      </c>
      <c r="I10" s="1">
        <v>0.67</v>
      </c>
      <c r="J10" s="1">
        <v>0.4</v>
      </c>
    </row>
    <row r="11" spans="1:10" x14ac:dyDescent="0.25">
      <c r="A11" t="s">
        <v>213</v>
      </c>
      <c r="B11" s="1">
        <v>0.24</v>
      </c>
      <c r="C11" s="1">
        <v>0.31</v>
      </c>
      <c r="D11" s="1">
        <v>0.22</v>
      </c>
      <c r="E11" s="1">
        <v>0.34</v>
      </c>
      <c r="F11" s="1">
        <v>0.3</v>
      </c>
      <c r="G11" s="1">
        <v>0.27</v>
      </c>
      <c r="H11" s="1">
        <v>0.26</v>
      </c>
      <c r="I11" s="1">
        <v>0.4</v>
      </c>
      <c r="J11" s="1">
        <v>0.25</v>
      </c>
    </row>
    <row r="12" spans="1:10" x14ac:dyDescent="0.25">
      <c r="A12" t="s">
        <v>279</v>
      </c>
      <c r="B12" s="1"/>
      <c r="C12" s="1"/>
    </row>
    <row r="13" spans="1:10" x14ac:dyDescent="0.25">
      <c r="B13" s="1"/>
      <c r="C13" s="1"/>
    </row>
    <row r="14" spans="1:10" x14ac:dyDescent="0.25">
      <c r="A14" s="117" t="s">
        <v>445</v>
      </c>
    </row>
    <row r="15" spans="1:10" x14ac:dyDescent="0.25">
      <c r="A15" t="s">
        <v>53</v>
      </c>
      <c r="B15" s="10" t="s">
        <v>86</v>
      </c>
      <c r="C15" s="10" t="s">
        <v>87</v>
      </c>
      <c r="D15" s="10" t="s">
        <v>60</v>
      </c>
      <c r="E15" s="10" t="s">
        <v>121</v>
      </c>
      <c r="F15" s="10" t="s">
        <v>280</v>
      </c>
      <c r="G15" s="10" t="s">
        <v>193</v>
      </c>
      <c r="H15" s="10" t="s">
        <v>276</v>
      </c>
      <c r="I15" s="10" t="s">
        <v>277</v>
      </c>
      <c r="J15" s="10" t="s">
        <v>278</v>
      </c>
    </row>
    <row r="16" spans="1:10" x14ac:dyDescent="0.25">
      <c r="A16" t="s">
        <v>88</v>
      </c>
      <c r="B16" s="1">
        <v>0.32</v>
      </c>
      <c r="C16" s="1">
        <v>0.4</v>
      </c>
      <c r="D16" s="1">
        <v>0.33</v>
      </c>
      <c r="E16" s="1">
        <v>0.39</v>
      </c>
      <c r="F16" s="1">
        <v>0.41</v>
      </c>
      <c r="G16" s="1">
        <v>0.35</v>
      </c>
      <c r="H16" s="1">
        <v>0.39</v>
      </c>
      <c r="I16" s="1">
        <v>0.42</v>
      </c>
      <c r="J16" s="1">
        <v>0.31</v>
      </c>
    </row>
    <row r="17" spans="1:10" x14ac:dyDescent="0.25">
      <c r="A17" t="s">
        <v>213</v>
      </c>
      <c r="B17" s="13">
        <v>0.39</v>
      </c>
      <c r="C17" s="13">
        <v>0.44</v>
      </c>
      <c r="D17" s="1">
        <v>0.32</v>
      </c>
      <c r="E17" s="1">
        <v>0.45</v>
      </c>
      <c r="F17" s="1">
        <v>0.14000000000000001</v>
      </c>
      <c r="G17" s="1">
        <v>0.45</v>
      </c>
      <c r="H17" s="1">
        <v>0.57999999999999996</v>
      </c>
      <c r="I17" s="1">
        <v>0.25</v>
      </c>
      <c r="J17" s="1">
        <v>0.37</v>
      </c>
    </row>
    <row r="18" spans="1:10" x14ac:dyDescent="0.25">
      <c r="A18" t="s">
        <v>225</v>
      </c>
      <c r="B18" s="1"/>
      <c r="C18" s="1"/>
    </row>
    <row r="19" spans="1:10" x14ac:dyDescent="0.25">
      <c r="B19" s="1"/>
      <c r="C19" s="1"/>
    </row>
    <row r="20" spans="1:10" x14ac:dyDescent="0.25">
      <c r="A20" s="117" t="s">
        <v>446</v>
      </c>
      <c r="B20" s="1"/>
      <c r="C20" s="1"/>
    </row>
    <row r="21" spans="1:10" x14ac:dyDescent="0.25">
      <c r="A21" t="s">
        <v>53</v>
      </c>
      <c r="B21" s="10" t="s">
        <v>86</v>
      </c>
      <c r="C21" s="10" t="s">
        <v>87</v>
      </c>
      <c r="D21" s="10" t="s">
        <v>60</v>
      </c>
      <c r="E21" s="10" t="s">
        <v>121</v>
      </c>
      <c r="F21" s="10" t="s">
        <v>280</v>
      </c>
      <c r="G21" s="10" t="s">
        <v>193</v>
      </c>
      <c r="H21" s="10" t="s">
        <v>276</v>
      </c>
      <c r="I21" s="10" t="s">
        <v>277</v>
      </c>
      <c r="J21" s="10" t="s">
        <v>278</v>
      </c>
    </row>
    <row r="22" spans="1:10" x14ac:dyDescent="0.25">
      <c r="A22" t="s">
        <v>88</v>
      </c>
      <c r="B22" s="1">
        <v>0.56999999999999995</v>
      </c>
      <c r="C22" s="1">
        <v>0.64</v>
      </c>
      <c r="D22" s="1">
        <v>0.38</v>
      </c>
      <c r="E22" s="1">
        <v>0.68</v>
      </c>
      <c r="F22" s="1">
        <v>0.57999999999999996</v>
      </c>
      <c r="G22" s="1">
        <v>0.62</v>
      </c>
      <c r="H22" s="1">
        <v>0.69</v>
      </c>
      <c r="I22" s="1">
        <v>0.64</v>
      </c>
      <c r="J22" s="1">
        <v>0.48</v>
      </c>
    </row>
    <row r="23" spans="1:10" x14ac:dyDescent="0.25">
      <c r="A23" t="s">
        <v>92</v>
      </c>
      <c r="B23" s="1">
        <v>0.71</v>
      </c>
      <c r="C23" s="1">
        <v>0.68</v>
      </c>
      <c r="D23" s="1">
        <v>0.7</v>
      </c>
      <c r="E23" s="1">
        <v>0.71</v>
      </c>
      <c r="F23" s="1">
        <v>0.86</v>
      </c>
      <c r="G23" s="1">
        <v>0.67</v>
      </c>
      <c r="H23" s="1">
        <v>0.62</v>
      </c>
      <c r="I23" s="1">
        <v>0.76</v>
      </c>
      <c r="J23" s="1">
        <v>0.7</v>
      </c>
    </row>
    <row r="24" spans="1:10" x14ac:dyDescent="0.25">
      <c r="A24" t="s">
        <v>55</v>
      </c>
      <c r="B24" s="1">
        <v>0.6</v>
      </c>
      <c r="C24" s="1">
        <v>0.63</v>
      </c>
      <c r="D24" s="1">
        <v>0.56000000000000005</v>
      </c>
      <c r="E24" s="1">
        <v>0.67</v>
      </c>
      <c r="F24" s="1">
        <v>0.56000000000000005</v>
      </c>
      <c r="G24" s="1">
        <v>0.63</v>
      </c>
      <c r="H24" s="1">
        <v>0.64</v>
      </c>
      <c r="I24" s="1">
        <v>0.68</v>
      </c>
      <c r="J24" s="1">
        <v>0.57999999999999996</v>
      </c>
    </row>
    <row r="25" spans="1:10" x14ac:dyDescent="0.25">
      <c r="A25" t="s">
        <v>213</v>
      </c>
      <c r="B25" s="1">
        <v>0.48</v>
      </c>
      <c r="C25" s="1">
        <v>0.65</v>
      </c>
      <c r="D25" s="1">
        <v>0.56999999999999995</v>
      </c>
      <c r="E25" s="1">
        <v>0.6</v>
      </c>
      <c r="F25" s="1">
        <v>0.43</v>
      </c>
      <c r="G25" s="1">
        <v>0.6</v>
      </c>
      <c r="H25" s="1">
        <v>0.59</v>
      </c>
      <c r="I25" s="1">
        <v>0.59</v>
      </c>
      <c r="J25" s="1">
        <v>0.56000000000000005</v>
      </c>
    </row>
    <row r="26" spans="1:10" x14ac:dyDescent="0.25">
      <c r="A26" t="s">
        <v>281</v>
      </c>
      <c r="B26" s="10"/>
      <c r="C26" s="10"/>
      <c r="D26" s="10"/>
      <c r="E26" s="10"/>
    </row>
    <row r="27" spans="1:10" x14ac:dyDescent="0.25">
      <c r="B27" s="1"/>
      <c r="C27" s="1"/>
      <c r="D27" s="1"/>
      <c r="E27" s="1"/>
    </row>
    <row r="28" spans="1:10" x14ac:dyDescent="0.25">
      <c r="B28" s="1"/>
      <c r="C28" s="1"/>
      <c r="D28" s="1"/>
      <c r="E28" s="1"/>
    </row>
    <row r="29" spans="1:10" x14ac:dyDescent="0.25">
      <c r="B29" s="1"/>
      <c r="C29" s="1"/>
      <c r="D29" s="1"/>
      <c r="E29" s="1"/>
    </row>
    <row r="30" spans="1:10" x14ac:dyDescent="0.25">
      <c r="B30" s="1"/>
      <c r="C30" s="1"/>
      <c r="D30" s="1"/>
      <c r="E30" s="1"/>
    </row>
    <row r="33" spans="1:3" x14ac:dyDescent="0.25">
      <c r="A33" s="14"/>
    </row>
    <row r="34" spans="1:3" x14ac:dyDescent="0.25">
      <c r="B34" s="10"/>
      <c r="C34" s="10"/>
    </row>
    <row r="35" spans="1:3" x14ac:dyDescent="0.25">
      <c r="B35" s="1"/>
      <c r="C35" s="1"/>
    </row>
    <row r="36" spans="1:3" x14ac:dyDescent="0.25">
      <c r="B36" s="1"/>
      <c r="C36" s="1"/>
    </row>
    <row r="37" spans="1:3" x14ac:dyDescent="0.25">
      <c r="B37" s="1"/>
      <c r="C37" s="1"/>
    </row>
    <row r="38" spans="1:3" x14ac:dyDescent="0.25">
      <c r="B38" s="1"/>
      <c r="C38" s="1"/>
    </row>
    <row r="39" spans="1:3" x14ac:dyDescent="0.25">
      <c r="B39" s="1"/>
      <c r="C39" s="1"/>
    </row>
  </sheetData>
  <hyperlinks>
    <hyperlink ref="A4" r:id="rId1" xr:uid="{00000000-0004-0000-0D00-000000000000}"/>
  </hyperlinks>
  <pageMargins left="0.7" right="0.7" top="0.75" bottom="0.75" header="0.3" footer="0.3"/>
  <pageSetup paperSize="9" orientation="portrait" r:id="rId2"/>
  <tableParts count="3">
    <tablePart r:id="rId3"/>
    <tablePart r:id="rId4"/>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4450E-72BB-4EF6-AAB5-379A27067FDF}">
  <dimension ref="A1:B18"/>
  <sheetViews>
    <sheetView tabSelected="1" workbookViewId="0">
      <selection activeCell="A9" sqref="A9"/>
    </sheetView>
  </sheetViews>
  <sheetFormatPr defaultRowHeight="15" x14ac:dyDescent="0.25"/>
  <cols>
    <col min="1" max="1" width="51.28515625" bestFit="1" customWidth="1"/>
    <col min="2" max="2" width="45" bestFit="1" customWidth="1"/>
  </cols>
  <sheetData>
    <row r="1" spans="1:2" ht="23.25" x14ac:dyDescent="0.35">
      <c r="A1" s="3" t="s">
        <v>478</v>
      </c>
    </row>
    <row r="2" spans="1:2" x14ac:dyDescent="0.25">
      <c r="A2" t="s">
        <v>482</v>
      </c>
    </row>
    <row r="4" spans="1:2" x14ac:dyDescent="0.25">
      <c r="A4" s="117" t="s">
        <v>483</v>
      </c>
      <c r="B4" s="172"/>
    </row>
    <row r="5" spans="1:2" x14ac:dyDescent="0.25">
      <c r="A5" s="23" t="s">
        <v>359</v>
      </c>
      <c r="B5" s="132">
        <v>0.51500000000000001</v>
      </c>
    </row>
    <row r="6" spans="1:2" x14ac:dyDescent="0.25">
      <c r="A6" s="92" t="s">
        <v>360</v>
      </c>
      <c r="B6" s="134">
        <v>0.48499999999999999</v>
      </c>
    </row>
    <row r="8" spans="1:2" x14ac:dyDescent="0.25">
      <c r="A8" s="117" t="s">
        <v>484</v>
      </c>
    </row>
    <row r="9" spans="1:2" x14ac:dyDescent="0.25">
      <c r="A9" s="70" t="s">
        <v>173</v>
      </c>
      <c r="B9" s="89" t="s">
        <v>369</v>
      </c>
    </row>
    <row r="10" spans="1:2" x14ac:dyDescent="0.25">
      <c r="A10" s="23" t="s">
        <v>361</v>
      </c>
      <c r="B10" s="132">
        <v>0.13400000000000001</v>
      </c>
    </row>
    <row r="11" spans="1:2" x14ac:dyDescent="0.25">
      <c r="A11" s="23" t="s">
        <v>362</v>
      </c>
      <c r="B11" s="132">
        <v>0.13700000000000001</v>
      </c>
    </row>
    <row r="12" spans="1:2" x14ac:dyDescent="0.25">
      <c r="A12" s="23" t="s">
        <v>363</v>
      </c>
      <c r="B12" s="132">
        <v>0.14599999999999999</v>
      </c>
    </row>
    <row r="13" spans="1:2" x14ac:dyDescent="0.25">
      <c r="A13" s="92" t="s">
        <v>364</v>
      </c>
      <c r="B13" s="134">
        <v>0.152</v>
      </c>
    </row>
    <row r="14" spans="1:2" x14ac:dyDescent="0.25">
      <c r="A14" s="23" t="s">
        <v>365</v>
      </c>
      <c r="B14" s="132">
        <v>0.16200000000000001</v>
      </c>
    </row>
    <row r="15" spans="1:2" x14ac:dyDescent="0.25">
      <c r="A15" s="23" t="s">
        <v>366</v>
      </c>
      <c r="B15" s="132">
        <v>0.13700000000000001</v>
      </c>
    </row>
    <row r="16" spans="1:2" x14ac:dyDescent="0.25">
      <c r="A16" s="23" t="s">
        <v>367</v>
      </c>
      <c r="B16" s="132">
        <v>0.16700000000000001</v>
      </c>
    </row>
    <row r="17" spans="1:2" x14ac:dyDescent="0.25">
      <c r="A17" s="92" t="s">
        <v>368</v>
      </c>
      <c r="B17" s="134">
        <v>0.17799999999999999</v>
      </c>
    </row>
    <row r="18" spans="1:2" x14ac:dyDescent="0.25">
      <c r="A18" s="253" t="s">
        <v>479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showGridLines="0" zoomScaleNormal="100" zoomScaleSheetLayoutView="145" workbookViewId="0">
      <selection activeCell="B18" sqref="B18"/>
    </sheetView>
  </sheetViews>
  <sheetFormatPr defaultRowHeight="15" x14ac:dyDescent="0.25"/>
  <cols>
    <col min="1" max="1" width="33.28515625" customWidth="1"/>
    <col min="2" max="2" width="49.28515625" customWidth="1"/>
  </cols>
  <sheetData>
    <row r="1" spans="1:1" ht="23.25" x14ac:dyDescent="0.35">
      <c r="A1" s="3" t="s">
        <v>21</v>
      </c>
    </row>
    <row r="2" spans="1:1" ht="23.25" x14ac:dyDescent="0.35">
      <c r="A2" s="3"/>
    </row>
    <row r="3" spans="1:1" x14ac:dyDescent="0.25">
      <c r="A3" s="8" t="s">
        <v>22</v>
      </c>
    </row>
    <row r="4" spans="1:1" x14ac:dyDescent="0.25">
      <c r="A4" s="8" t="s">
        <v>23</v>
      </c>
    </row>
    <row r="5" spans="1:1" x14ac:dyDescent="0.25">
      <c r="A5" s="8" t="s">
        <v>24</v>
      </c>
    </row>
    <row r="6" spans="1:1" x14ac:dyDescent="0.25">
      <c r="A6" s="8" t="s">
        <v>25</v>
      </c>
    </row>
    <row r="7" spans="1:1" x14ac:dyDescent="0.25">
      <c r="A7" s="8" t="s">
        <v>26</v>
      </c>
    </row>
    <row r="8" spans="1:1" x14ac:dyDescent="0.25">
      <c r="A8" s="8" t="s">
        <v>27</v>
      </c>
    </row>
    <row r="9" spans="1:1" x14ac:dyDescent="0.25">
      <c r="A9" s="8" t="s">
        <v>28</v>
      </c>
    </row>
    <row r="10" spans="1:1" x14ac:dyDescent="0.25">
      <c r="A10" s="8" t="s">
        <v>29</v>
      </c>
    </row>
    <row r="11" spans="1:1" x14ac:dyDescent="0.25">
      <c r="A11" s="8" t="s">
        <v>30</v>
      </c>
    </row>
    <row r="12" spans="1:1" x14ac:dyDescent="0.25">
      <c r="A12" s="8" t="s">
        <v>31</v>
      </c>
    </row>
    <row r="13" spans="1:1" x14ac:dyDescent="0.25">
      <c r="A13" s="8" t="s">
        <v>32</v>
      </c>
    </row>
    <row r="14" spans="1:1" x14ac:dyDescent="0.25">
      <c r="A14" s="8" t="s">
        <v>371</v>
      </c>
    </row>
    <row r="15" spans="1:1" x14ac:dyDescent="0.25">
      <c r="A15" s="8" t="s">
        <v>372</v>
      </c>
    </row>
    <row r="16" spans="1:1" x14ac:dyDescent="0.25">
      <c r="A16" s="8" t="s">
        <v>370</v>
      </c>
    </row>
  </sheetData>
  <hyperlinks>
    <hyperlink ref="A4" location="'1. Governance'!A1" display="1. Governance" xr:uid="{00000000-0004-0000-0100-000000000000}"/>
    <hyperlink ref="A5" location="'2. Staff - Sex'!A1" display="2. Staff - Sex" xr:uid="{00000000-0004-0000-0100-000001000000}"/>
    <hyperlink ref="A6" location="'3. Staff - Ethnicity'!A1" display="3. Staff - Ethnicity" xr:uid="{00000000-0004-0000-0100-000002000000}"/>
    <hyperlink ref="A7" location="'4. Staff - Disability'!A1" display="4. Staff - Disability" xr:uid="{00000000-0004-0000-0100-000003000000}"/>
    <hyperlink ref="A8" location="'5. Staff - Sexual orientation'!A1" display="5. Staff - Sexual orientation" xr:uid="{00000000-0004-0000-0100-000004000000}"/>
    <hyperlink ref="A9" location="'6. Staff - Religion or belief'!A1" display="6. Staff - Religion or belief" xr:uid="{00000000-0004-0000-0100-000005000000}"/>
    <hyperlink ref="A10" location="'7. Staff - Age'!A1" display="7. Staff - Age" xr:uid="{00000000-0004-0000-0100-000006000000}"/>
    <hyperlink ref="A12" location="'9. Students - Admissions'!A1" display="9. Students - Admissions" xr:uid="{00000000-0004-0000-0100-000007000000}"/>
    <hyperlink ref="A13" location="'10. Students - On-course'!A1" display="10. Students - On-course" xr:uid="{00000000-0004-0000-0100-000008000000}"/>
    <hyperlink ref="A14" location="'11. Students - UG awarding'!A1" display="11. Students - UG attainment" xr:uid="{00000000-0004-0000-0100-000009000000}"/>
    <hyperlink ref="A15" location="'12. Students - PG awarding'!A1" display="12. Students - PG attainment" xr:uid="{00000000-0004-0000-0100-00000A000000}"/>
    <hyperlink ref="A11" location="'8. Staff Experience Survey'!A1" display="8. Staff Experience Survey 2021" xr:uid="{00000000-0004-0000-0100-00000B000000}"/>
    <hyperlink ref="A3" location="Notes!A1" display="Notes" xr:uid="{00000000-0004-0000-0100-00000C000000}"/>
    <hyperlink ref="A16" location="'13. IDEA - Entrepreneurship'!A1" display="13. IDEA - Entrepreneurship" xr:uid="{B3FBF2AF-5EE3-47DF-A673-6ABD4B212CAE}"/>
  </hyperlink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60"/>
  <sheetViews>
    <sheetView showGridLines="0" workbookViewId="0">
      <selection activeCell="A3" sqref="A3"/>
    </sheetView>
  </sheetViews>
  <sheetFormatPr defaultRowHeight="15" x14ac:dyDescent="0.25"/>
  <cols>
    <col min="1" max="1" width="41.7109375" customWidth="1"/>
    <col min="2" max="2" width="23.28515625" customWidth="1"/>
    <col min="3" max="3" width="18.28515625" customWidth="1"/>
    <col min="4" max="4" width="15.85546875" customWidth="1"/>
    <col min="5" max="5" width="16.85546875" customWidth="1"/>
  </cols>
  <sheetData>
    <row r="1" spans="1:7" ht="23.25" x14ac:dyDescent="0.35">
      <c r="A1" s="3" t="s">
        <v>284</v>
      </c>
    </row>
    <row r="2" spans="1:7" x14ac:dyDescent="0.25">
      <c r="A2" t="s">
        <v>33</v>
      </c>
    </row>
    <row r="3" spans="1:7" x14ac:dyDescent="0.25">
      <c r="A3" t="s">
        <v>482</v>
      </c>
      <c r="B3" s="24"/>
      <c r="C3" s="24"/>
      <c r="D3" s="24"/>
      <c r="E3" s="24"/>
    </row>
    <row r="4" spans="1:7" x14ac:dyDescent="0.25">
      <c r="A4" s="24" t="s">
        <v>34</v>
      </c>
      <c r="B4" s="24"/>
      <c r="C4" s="24"/>
      <c r="D4" s="24"/>
      <c r="E4" s="24"/>
    </row>
    <row r="5" spans="1:7" x14ac:dyDescent="0.25">
      <c r="A5" s="8" t="s">
        <v>1</v>
      </c>
    </row>
    <row r="7" spans="1:7" x14ac:dyDescent="0.25">
      <c r="A7" s="86" t="s">
        <v>285</v>
      </c>
    </row>
    <row r="8" spans="1:7" x14ac:dyDescent="0.25">
      <c r="A8" t="s">
        <v>53</v>
      </c>
      <c r="B8" s="10" t="s">
        <v>37</v>
      </c>
      <c r="C8" s="10" t="s">
        <v>38</v>
      </c>
      <c r="D8" s="10" t="s">
        <v>39</v>
      </c>
      <c r="E8" s="10" t="s">
        <v>40</v>
      </c>
      <c r="F8" s="10" t="s">
        <v>226</v>
      </c>
      <c r="G8" s="10" t="s">
        <v>227</v>
      </c>
    </row>
    <row r="9" spans="1:7" x14ac:dyDescent="0.25">
      <c r="A9" t="s">
        <v>54</v>
      </c>
      <c r="B9" s="1">
        <v>0.5</v>
      </c>
      <c r="C9" s="1">
        <v>0.5</v>
      </c>
      <c r="D9" s="1">
        <v>0.63</v>
      </c>
      <c r="E9" s="1">
        <v>0.54545454545454541</v>
      </c>
      <c r="F9" s="1">
        <v>0.52173913043478304</v>
      </c>
      <c r="G9" s="107">
        <v>0.39</v>
      </c>
    </row>
    <row r="10" spans="1:7" x14ac:dyDescent="0.25">
      <c r="A10" t="s">
        <v>55</v>
      </c>
      <c r="B10" s="1">
        <v>0.2</v>
      </c>
      <c r="C10" s="1">
        <v>0.19354838709677419</v>
      </c>
      <c r="D10" s="1">
        <v>0.19</v>
      </c>
      <c r="E10" s="1">
        <v>0.33333333333333331</v>
      </c>
      <c r="F10" s="1">
        <v>0.25</v>
      </c>
      <c r="G10" s="107">
        <v>0.26</v>
      </c>
    </row>
    <row r="11" spans="1:7" x14ac:dyDescent="0.25">
      <c r="A11" t="s">
        <v>56</v>
      </c>
      <c r="B11" s="1">
        <v>0.22</v>
      </c>
      <c r="C11" s="1">
        <v>0.15789473684210525</v>
      </c>
      <c r="D11" s="1">
        <v>0.18</v>
      </c>
      <c r="E11" s="1">
        <v>0.47619047619047616</v>
      </c>
      <c r="F11" s="1">
        <v>0.54545454545454541</v>
      </c>
      <c r="G11" s="107">
        <v>0.46</v>
      </c>
    </row>
    <row r="12" spans="1:7" x14ac:dyDescent="0.25">
      <c r="A12" t="s">
        <v>57</v>
      </c>
      <c r="B12" s="1">
        <v>0.46</v>
      </c>
      <c r="C12" s="1">
        <v>0.43333333333333335</v>
      </c>
      <c r="D12" s="1">
        <v>0.39</v>
      </c>
      <c r="E12" s="1">
        <v>0.5</v>
      </c>
      <c r="F12" s="1">
        <v>0.35294117647058826</v>
      </c>
      <c r="G12" s="107">
        <v>0.28999999999999998</v>
      </c>
    </row>
    <row r="13" spans="1:7" x14ac:dyDescent="0.25">
      <c r="A13" t="s">
        <v>58</v>
      </c>
      <c r="B13" s="1">
        <v>0.31</v>
      </c>
      <c r="C13" s="1">
        <v>0.35714285714285715</v>
      </c>
      <c r="D13" s="1">
        <v>0.38</v>
      </c>
      <c r="E13" s="1">
        <v>0.14285714285714285</v>
      </c>
      <c r="F13" s="1">
        <v>0.125</v>
      </c>
      <c r="G13" s="107">
        <v>0.22</v>
      </c>
    </row>
    <row r="14" spans="1:7" x14ac:dyDescent="0.25">
      <c r="A14" t="s">
        <v>51</v>
      </c>
      <c r="B14" s="1">
        <v>0.33</v>
      </c>
      <c r="C14" s="1">
        <v>0.33050847457627119</v>
      </c>
      <c r="D14" s="1">
        <v>0.35</v>
      </c>
      <c r="E14" s="1">
        <v>0.4375</v>
      </c>
      <c r="F14" s="1">
        <v>0.38</v>
      </c>
      <c r="G14" s="107">
        <v>0.33</v>
      </c>
    </row>
    <row r="15" spans="1:7" x14ac:dyDescent="0.25">
      <c r="A15" t="s">
        <v>52</v>
      </c>
      <c r="B15" s="1"/>
      <c r="C15" s="1"/>
      <c r="D15" s="1"/>
      <c r="E15" s="1"/>
      <c r="F15" s="1"/>
      <c r="G15" s="1"/>
    </row>
    <row r="16" spans="1:7" x14ac:dyDescent="0.25">
      <c r="B16" s="1"/>
      <c r="C16" s="1"/>
      <c r="D16" s="1"/>
      <c r="E16" s="1"/>
      <c r="F16" s="1"/>
      <c r="G16" s="1"/>
    </row>
    <row r="17" spans="1:7" x14ac:dyDescent="0.25">
      <c r="A17" s="86" t="s">
        <v>282</v>
      </c>
    </row>
    <row r="18" spans="1:7" x14ac:dyDescent="0.25">
      <c r="A18" t="s">
        <v>35</v>
      </c>
      <c r="B18" s="10" t="s">
        <v>37</v>
      </c>
      <c r="C18" s="10" t="s">
        <v>38</v>
      </c>
      <c r="D18" s="10" t="s">
        <v>39</v>
      </c>
      <c r="E18" s="10" t="s">
        <v>40</v>
      </c>
      <c r="F18" s="10" t="s">
        <v>226</v>
      </c>
      <c r="G18" s="10" t="s">
        <v>227</v>
      </c>
    </row>
    <row r="19" spans="1:7" x14ac:dyDescent="0.25">
      <c r="A19" t="s">
        <v>41</v>
      </c>
      <c r="B19" s="2">
        <v>0.43</v>
      </c>
      <c r="C19" s="2">
        <v>0.42975206611570249</v>
      </c>
      <c r="D19" s="2">
        <v>0.42</v>
      </c>
      <c r="E19" s="22">
        <v>0.3902439024390244</v>
      </c>
      <c r="F19" s="38">
        <v>0.39</v>
      </c>
      <c r="G19" s="38">
        <v>0.38</v>
      </c>
    </row>
    <row r="20" spans="1:7" x14ac:dyDescent="0.25">
      <c r="A20" t="s">
        <v>42</v>
      </c>
      <c r="B20" s="2">
        <v>0.33</v>
      </c>
      <c r="C20" s="2">
        <v>0.33050847457627119</v>
      </c>
      <c r="D20" s="2">
        <v>0.35</v>
      </c>
      <c r="E20" s="2">
        <v>0.4375</v>
      </c>
      <c r="F20" s="38">
        <v>0.38</v>
      </c>
      <c r="G20" s="39">
        <v>0.33</v>
      </c>
    </row>
    <row r="21" spans="1:7" x14ac:dyDescent="0.25">
      <c r="A21" t="s">
        <v>43</v>
      </c>
      <c r="B21" s="2"/>
      <c r="C21" s="2"/>
      <c r="D21" s="2"/>
      <c r="E21" s="2"/>
      <c r="F21" s="2"/>
      <c r="G21" s="2"/>
    </row>
    <row r="23" spans="1:7" x14ac:dyDescent="0.25">
      <c r="A23" s="86" t="s">
        <v>283</v>
      </c>
    </row>
    <row r="24" spans="1:7" x14ac:dyDescent="0.25">
      <c r="A24" t="s">
        <v>44</v>
      </c>
      <c r="B24" s="10" t="s">
        <v>37</v>
      </c>
      <c r="C24" s="10" t="s">
        <v>38</v>
      </c>
      <c r="D24" s="10" t="s">
        <v>39</v>
      </c>
      <c r="E24" s="10" t="s">
        <v>40</v>
      </c>
      <c r="F24" s="10" t="s">
        <v>226</v>
      </c>
      <c r="G24" s="10" t="s">
        <v>227</v>
      </c>
    </row>
    <row r="25" spans="1:7" x14ac:dyDescent="0.25">
      <c r="A25" t="s">
        <v>45</v>
      </c>
      <c r="B25" s="1">
        <v>0.5</v>
      </c>
      <c r="C25" s="1">
        <v>0.5</v>
      </c>
      <c r="D25" s="1">
        <v>0.44</v>
      </c>
      <c r="E25" s="1">
        <v>0.42307692307692307</v>
      </c>
      <c r="F25" s="1">
        <v>0.44444444444444442</v>
      </c>
      <c r="G25" s="1">
        <v>0.37</v>
      </c>
    </row>
    <row r="26" spans="1:7" x14ac:dyDescent="0.25">
      <c r="A26" t="s">
        <v>46</v>
      </c>
      <c r="B26" s="1">
        <v>0.48</v>
      </c>
      <c r="C26" s="1">
        <v>0.47619047619047616</v>
      </c>
      <c r="D26" s="1">
        <v>0.47</v>
      </c>
      <c r="E26" s="1">
        <v>0.36363636363636365</v>
      </c>
      <c r="F26" s="1">
        <v>0.36842105263157893</v>
      </c>
      <c r="G26" s="1">
        <v>0.39</v>
      </c>
    </row>
    <row r="27" spans="1:7" x14ac:dyDescent="0.25">
      <c r="A27" t="s">
        <v>47</v>
      </c>
      <c r="B27" s="1">
        <v>0.42</v>
      </c>
      <c r="C27" s="1">
        <v>0.41666666666666669</v>
      </c>
      <c r="D27" s="1">
        <v>0.36</v>
      </c>
      <c r="E27" s="1">
        <v>0.5</v>
      </c>
      <c r="F27" s="1">
        <v>0.54545454545454541</v>
      </c>
      <c r="G27" s="1">
        <v>0.46</v>
      </c>
    </row>
    <row r="28" spans="1:7" x14ac:dyDescent="0.25">
      <c r="A28" t="s">
        <v>48</v>
      </c>
      <c r="B28" s="1">
        <v>0.5</v>
      </c>
      <c r="C28" s="1">
        <v>0.44444444444444442</v>
      </c>
      <c r="D28" s="1">
        <v>0.53</v>
      </c>
      <c r="E28" s="1">
        <v>0.42105263157894735</v>
      </c>
      <c r="F28" s="1">
        <v>0.33333333333333331</v>
      </c>
      <c r="G28" s="1">
        <v>0.24</v>
      </c>
    </row>
    <row r="29" spans="1:7" x14ac:dyDescent="0.25">
      <c r="A29" t="s">
        <v>49</v>
      </c>
      <c r="B29" s="1">
        <v>0.37</v>
      </c>
      <c r="C29" s="1">
        <v>0.33333333333333331</v>
      </c>
      <c r="D29" s="1">
        <v>0.32</v>
      </c>
      <c r="E29" s="1">
        <v>0.23809523809523808</v>
      </c>
      <c r="F29" s="1">
        <v>0.23809523809523808</v>
      </c>
      <c r="G29" s="1">
        <v>0.23</v>
      </c>
    </row>
    <row r="30" spans="1:7" x14ac:dyDescent="0.25">
      <c r="A30" t="s">
        <v>50</v>
      </c>
      <c r="B30" s="1">
        <v>0.33</v>
      </c>
      <c r="C30" s="1">
        <v>0.4</v>
      </c>
      <c r="D30" s="1">
        <v>0.4</v>
      </c>
      <c r="E30" s="1">
        <v>0.43478260869565216</v>
      </c>
      <c r="F30" s="1">
        <v>0.45454545454545453</v>
      </c>
      <c r="G30" s="1">
        <v>0.6</v>
      </c>
    </row>
    <row r="31" spans="1:7" x14ac:dyDescent="0.25">
      <c r="A31" t="s">
        <v>51</v>
      </c>
      <c r="B31" s="1">
        <v>0.43</v>
      </c>
      <c r="C31" s="1">
        <v>0.42975206611570249</v>
      </c>
      <c r="D31" s="1">
        <v>0.42</v>
      </c>
      <c r="E31" s="1">
        <v>0.39</v>
      </c>
      <c r="F31" s="1">
        <v>0.38983050847457629</v>
      </c>
      <c r="G31" s="1">
        <v>0.38</v>
      </c>
    </row>
    <row r="32" spans="1:7" x14ac:dyDescent="0.25">
      <c r="A32" t="s">
        <v>52</v>
      </c>
      <c r="B32" s="1"/>
      <c r="C32" s="1"/>
      <c r="D32" s="1"/>
      <c r="E32" s="1"/>
      <c r="F32" s="1"/>
    </row>
    <row r="33" spans="1:9" x14ac:dyDescent="0.25">
      <c r="B33" s="1"/>
      <c r="C33" s="1"/>
      <c r="D33" s="1"/>
      <c r="E33" s="1"/>
      <c r="F33" s="1"/>
      <c r="G33" s="1"/>
    </row>
    <row r="34" spans="1:9" x14ac:dyDescent="0.25">
      <c r="A34" s="86" t="s">
        <v>286</v>
      </c>
    </row>
    <row r="35" spans="1:9" x14ac:dyDescent="0.25">
      <c r="A35" t="s">
        <v>53</v>
      </c>
      <c r="B35" s="10" t="s">
        <v>36</v>
      </c>
      <c r="C35" s="10" t="s">
        <v>37</v>
      </c>
      <c r="D35" s="10" t="s">
        <v>38</v>
      </c>
      <c r="E35" s="10" t="s">
        <v>39</v>
      </c>
      <c r="F35" s="10" t="s">
        <v>40</v>
      </c>
      <c r="G35" s="10" t="s">
        <v>226</v>
      </c>
      <c r="H35" s="10" t="s">
        <v>227</v>
      </c>
    </row>
    <row r="36" spans="1:9" x14ac:dyDescent="0.25">
      <c r="A36" t="s">
        <v>54</v>
      </c>
      <c r="B36" s="1">
        <v>0.1</v>
      </c>
      <c r="C36" s="1">
        <v>0.3</v>
      </c>
      <c r="D36" s="1">
        <v>0.5</v>
      </c>
      <c r="E36" s="1">
        <v>0.6</v>
      </c>
      <c r="F36" s="1">
        <v>0.5</v>
      </c>
      <c r="G36" s="1">
        <v>0.4</v>
      </c>
      <c r="H36" s="40">
        <v>0.33</v>
      </c>
    </row>
    <row r="37" spans="1:9" x14ac:dyDescent="0.25">
      <c r="A37" t="s">
        <v>55</v>
      </c>
      <c r="B37" s="1">
        <v>0.1</v>
      </c>
      <c r="C37" s="1">
        <v>0.1</v>
      </c>
      <c r="D37" s="1">
        <v>0.08</v>
      </c>
      <c r="E37" s="1">
        <v>0.09</v>
      </c>
      <c r="F37" s="1">
        <v>0.36363636363636365</v>
      </c>
      <c r="G37" s="1">
        <v>0.3</v>
      </c>
      <c r="H37" s="41">
        <v>0.3</v>
      </c>
    </row>
    <row r="38" spans="1:9" x14ac:dyDescent="0.25">
      <c r="A38" t="s">
        <v>56</v>
      </c>
      <c r="B38" s="1">
        <v>0.13</v>
      </c>
      <c r="C38" s="1">
        <v>0.13</v>
      </c>
      <c r="D38" s="1">
        <v>0.06</v>
      </c>
      <c r="E38" s="1">
        <v>0.19</v>
      </c>
      <c r="F38" s="1">
        <v>0.25</v>
      </c>
      <c r="G38" s="1">
        <v>0.1875</v>
      </c>
      <c r="H38" s="40">
        <v>0.18</v>
      </c>
    </row>
    <row r="39" spans="1:9" x14ac:dyDescent="0.25">
      <c r="A39" t="s">
        <v>57</v>
      </c>
      <c r="B39" s="1">
        <v>0.71</v>
      </c>
      <c r="C39" s="1">
        <v>0.56999999999999995</v>
      </c>
      <c r="D39" s="1">
        <v>0.5</v>
      </c>
      <c r="E39" s="1">
        <v>0.53</v>
      </c>
      <c r="F39" s="1">
        <v>0.5625</v>
      </c>
      <c r="G39" s="1">
        <v>0.47</v>
      </c>
      <c r="H39" s="40">
        <v>0.44</v>
      </c>
    </row>
    <row r="40" spans="1:9" x14ac:dyDescent="0.25">
      <c r="A40" t="s">
        <v>51</v>
      </c>
      <c r="B40" s="1">
        <v>0.28000000000000003</v>
      </c>
      <c r="C40" s="1">
        <v>0.28000000000000003</v>
      </c>
      <c r="D40" s="1">
        <v>0.27</v>
      </c>
      <c r="E40" s="1">
        <v>0.35</v>
      </c>
      <c r="F40" s="1">
        <v>0.41509433962264153</v>
      </c>
      <c r="G40" s="1">
        <v>0.33</v>
      </c>
      <c r="H40" s="42">
        <v>0.32</v>
      </c>
    </row>
    <row r="41" spans="1:9" x14ac:dyDescent="0.25">
      <c r="A41" t="s">
        <v>52</v>
      </c>
      <c r="B41" s="1"/>
      <c r="C41" s="1"/>
      <c r="D41" s="1"/>
      <c r="E41" s="1"/>
      <c r="F41" s="1"/>
    </row>
    <row r="42" spans="1:9" x14ac:dyDescent="0.25">
      <c r="B42" s="1"/>
      <c r="C42" s="1"/>
      <c r="D42" s="1"/>
      <c r="E42" s="1"/>
      <c r="F42" s="1"/>
    </row>
    <row r="43" spans="1:9" x14ac:dyDescent="0.25">
      <c r="A43" s="86" t="s">
        <v>288</v>
      </c>
    </row>
    <row r="44" spans="1:9" x14ac:dyDescent="0.25">
      <c r="A44" t="s">
        <v>35</v>
      </c>
      <c r="B44" s="10" t="s">
        <v>59</v>
      </c>
      <c r="C44" s="10" t="s">
        <v>36</v>
      </c>
      <c r="D44" s="10" t="s">
        <v>37</v>
      </c>
      <c r="E44" s="10" t="s">
        <v>38</v>
      </c>
      <c r="F44" s="10" t="s">
        <v>39</v>
      </c>
      <c r="G44" s="10" t="s">
        <v>40</v>
      </c>
      <c r="H44" s="10" t="s">
        <v>226</v>
      </c>
      <c r="I44" s="10" t="s">
        <v>227</v>
      </c>
    </row>
    <row r="45" spans="1:9" x14ac:dyDescent="0.25">
      <c r="A45" t="s">
        <v>41</v>
      </c>
      <c r="B45" s="2">
        <v>1.680672268907563E-2</v>
      </c>
      <c r="C45" s="2">
        <v>2.2988505747126436E-2</v>
      </c>
      <c r="D45" s="2">
        <v>0.03</v>
      </c>
      <c r="E45" s="2">
        <v>7.43801652892562E-2</v>
      </c>
      <c r="F45" s="2">
        <v>0.08</v>
      </c>
      <c r="G45" s="2">
        <v>0.12195121951219512</v>
      </c>
      <c r="H45" s="38">
        <v>0.08</v>
      </c>
      <c r="I45" s="38">
        <v>0.12</v>
      </c>
    </row>
    <row r="46" spans="1:9" x14ac:dyDescent="0.25">
      <c r="A46" t="s">
        <v>42</v>
      </c>
      <c r="B46" s="2">
        <v>4.2735042735042736E-2</v>
      </c>
      <c r="C46" s="2">
        <v>1.7543859649122806E-2</v>
      </c>
      <c r="D46" s="2">
        <v>0.02</v>
      </c>
      <c r="E46" s="2">
        <v>2.5423728813559324E-2</v>
      </c>
      <c r="F46" s="2">
        <v>0.04</v>
      </c>
      <c r="G46" s="2">
        <v>2.6785714285714284E-2</v>
      </c>
      <c r="H46" s="38">
        <v>0.06</v>
      </c>
      <c r="I46" s="39">
        <v>0.06</v>
      </c>
    </row>
    <row r="47" spans="1:9" x14ac:dyDescent="0.25">
      <c r="A47" t="s">
        <v>52</v>
      </c>
    </row>
    <row r="49" spans="1:4" x14ac:dyDescent="0.25">
      <c r="A49" s="86" t="s">
        <v>287</v>
      </c>
    </row>
    <row r="50" spans="1:4" x14ac:dyDescent="0.25">
      <c r="A50" s="29" t="s">
        <v>44</v>
      </c>
      <c r="B50" s="30" t="s">
        <v>60</v>
      </c>
      <c r="C50" s="30" t="s">
        <v>61</v>
      </c>
      <c r="D50" s="30" t="s">
        <v>62</v>
      </c>
    </row>
    <row r="51" spans="1:4" x14ac:dyDescent="0.25">
      <c r="A51" s="20" t="s">
        <v>45</v>
      </c>
      <c r="B51" s="23">
        <v>0.15</v>
      </c>
      <c r="C51" s="23">
        <v>7.0000000000000007E-2</v>
      </c>
      <c r="D51" s="23">
        <v>0.22</v>
      </c>
    </row>
    <row r="52" spans="1:4" x14ac:dyDescent="0.25">
      <c r="A52" s="20" t="s">
        <v>46</v>
      </c>
      <c r="B52" s="23">
        <v>0.12</v>
      </c>
      <c r="C52" s="23">
        <v>0.04</v>
      </c>
      <c r="D52" s="23">
        <v>0.08</v>
      </c>
    </row>
    <row r="53" spans="1:4" x14ac:dyDescent="0.25">
      <c r="A53" s="20" t="s">
        <v>47</v>
      </c>
      <c r="B53" s="23">
        <v>0.27</v>
      </c>
      <c r="C53" s="23" t="s">
        <v>228</v>
      </c>
      <c r="D53" s="23">
        <v>0.09</v>
      </c>
    </row>
    <row r="54" spans="1:4" x14ac:dyDescent="0.25">
      <c r="A54" s="20" t="s">
        <v>48</v>
      </c>
      <c r="B54" s="23">
        <v>0.1</v>
      </c>
      <c r="C54" s="23"/>
      <c r="D54" s="23">
        <v>0.1</v>
      </c>
    </row>
    <row r="55" spans="1:4" x14ac:dyDescent="0.25">
      <c r="A55" s="20" t="s">
        <v>49</v>
      </c>
      <c r="B55" s="23">
        <v>0.09</v>
      </c>
      <c r="C55" s="23">
        <v>4.4999999999999998E-2</v>
      </c>
      <c r="D55" s="23">
        <v>0.27</v>
      </c>
    </row>
    <row r="56" spans="1:4" x14ac:dyDescent="0.25">
      <c r="A56" s="20" t="s">
        <v>50</v>
      </c>
      <c r="B56" s="23">
        <v>0.08</v>
      </c>
      <c r="C56" s="23" t="s">
        <v>228</v>
      </c>
      <c r="D56" s="23">
        <v>0.12</v>
      </c>
    </row>
    <row r="57" spans="1:4" x14ac:dyDescent="0.25">
      <c r="A57" s="20" t="s">
        <v>51</v>
      </c>
      <c r="B57" s="23">
        <v>0.12</v>
      </c>
      <c r="C57" s="23">
        <v>0.03</v>
      </c>
      <c r="D57" s="23">
        <v>0.15</v>
      </c>
    </row>
    <row r="58" spans="1:4" x14ac:dyDescent="0.25">
      <c r="A58" s="27" t="s">
        <v>63</v>
      </c>
      <c r="B58" s="26"/>
      <c r="C58" s="26"/>
      <c r="D58" s="26"/>
    </row>
    <row r="59" spans="1:4" x14ac:dyDescent="0.25">
      <c r="A59" s="28"/>
      <c r="B59" s="26"/>
      <c r="C59" s="26"/>
      <c r="D59" s="26"/>
    </row>
    <row r="60" spans="1:4" x14ac:dyDescent="0.25">
      <c r="D60" s="25"/>
    </row>
  </sheetData>
  <hyperlinks>
    <hyperlink ref="A5" r:id="rId1" xr:uid="{00000000-0004-0000-0200-000000000000}"/>
  </hyperlinks>
  <pageMargins left="0.7" right="0.7" top="0.75" bottom="0.75" header="0.3" footer="0.3"/>
  <pageSetup paperSize="9" orientation="portrait" horizontalDpi="4294967293" verticalDpi="0"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35"/>
  <sheetViews>
    <sheetView showGridLines="0" workbookViewId="0">
      <selection activeCell="A16" sqref="A16"/>
    </sheetView>
  </sheetViews>
  <sheetFormatPr defaultRowHeight="15" x14ac:dyDescent="0.25"/>
  <cols>
    <col min="1" max="1" width="26.5703125" bestFit="1" customWidth="1"/>
    <col min="2" max="2" width="31.140625" bestFit="1" customWidth="1"/>
    <col min="3" max="3" width="18.5703125" bestFit="1" customWidth="1"/>
    <col min="4" max="5" width="22.7109375" customWidth="1"/>
    <col min="6" max="6" width="16.5703125" customWidth="1"/>
    <col min="8" max="8" width="20.5703125" customWidth="1"/>
  </cols>
  <sheetData>
    <row r="1" spans="1:9" ht="23.25" x14ac:dyDescent="0.35">
      <c r="A1" s="3" t="s">
        <v>64</v>
      </c>
    </row>
    <row r="2" spans="1:9" x14ac:dyDescent="0.25">
      <c r="A2" t="s">
        <v>65</v>
      </c>
    </row>
    <row r="3" spans="1:9" x14ac:dyDescent="0.25">
      <c r="A3" t="s">
        <v>387</v>
      </c>
    </row>
    <row r="4" spans="1:9" x14ac:dyDescent="0.25">
      <c r="A4" t="s">
        <v>482</v>
      </c>
    </row>
    <row r="5" spans="1:9" x14ac:dyDescent="0.25">
      <c r="A5" s="8" t="s">
        <v>1</v>
      </c>
    </row>
    <row r="6" spans="1:9" x14ac:dyDescent="0.25">
      <c r="A6" s="8"/>
    </row>
    <row r="7" spans="1:9" x14ac:dyDescent="0.25">
      <c r="A7" s="117" t="s">
        <v>386</v>
      </c>
    </row>
    <row r="8" spans="1:9" x14ac:dyDescent="0.25">
      <c r="A8" s="149" t="s">
        <v>385</v>
      </c>
      <c r="B8" s="88" t="s">
        <v>381</v>
      </c>
      <c r="C8" s="88" t="s">
        <v>340</v>
      </c>
      <c r="D8" s="88" t="s">
        <v>212</v>
      </c>
    </row>
    <row r="9" spans="1:9" x14ac:dyDescent="0.25">
      <c r="A9" s="68" t="s">
        <v>382</v>
      </c>
      <c r="B9" s="118">
        <v>0.52190691069844664</v>
      </c>
      <c r="C9" s="118">
        <v>6.9567680025904591E-2</v>
      </c>
      <c r="D9" s="112">
        <v>0.40852540927564884</v>
      </c>
      <c r="I9" s="1"/>
    </row>
    <row r="10" spans="1:9" x14ac:dyDescent="0.25">
      <c r="A10" s="68" t="s">
        <v>383</v>
      </c>
      <c r="B10" s="118">
        <v>0.52339141612760909</v>
      </c>
      <c r="C10" s="118">
        <v>6.6964320129529728E-2</v>
      </c>
      <c r="D10" s="112">
        <v>0.40964426374286106</v>
      </c>
      <c r="I10" s="1"/>
    </row>
    <row r="11" spans="1:9" x14ac:dyDescent="0.25">
      <c r="A11" s="188" t="s">
        <v>384</v>
      </c>
      <c r="B11" s="118">
        <v>0.83547614016504801</v>
      </c>
      <c r="C11" s="118">
        <v>3.9876182110067264E-2</v>
      </c>
      <c r="D11" s="112">
        <v>0.12464767772488469</v>
      </c>
      <c r="I11" s="1"/>
    </row>
    <row r="12" spans="1:9" x14ac:dyDescent="0.25">
      <c r="A12" s="189" t="s">
        <v>280</v>
      </c>
      <c r="B12" s="119">
        <v>0.82291554763051777</v>
      </c>
      <c r="C12" s="119">
        <v>4.5414824144479927E-2</v>
      </c>
      <c r="D12" s="113">
        <v>0.13166962822500236</v>
      </c>
      <c r="I12" s="1"/>
    </row>
    <row r="13" spans="1:9" x14ac:dyDescent="0.25">
      <c r="A13" t="s">
        <v>116</v>
      </c>
      <c r="I13" s="1"/>
    </row>
    <row r="14" spans="1:9" x14ac:dyDescent="0.25">
      <c r="I14" s="1"/>
    </row>
    <row r="15" spans="1:9" x14ac:dyDescent="0.25">
      <c r="A15" s="117" t="s">
        <v>447</v>
      </c>
      <c r="I15" s="1"/>
    </row>
    <row r="16" spans="1:9" x14ac:dyDescent="0.25">
      <c r="A16" s="149" t="s">
        <v>289</v>
      </c>
      <c r="B16" s="183" t="s">
        <v>417</v>
      </c>
      <c r="I16" s="1"/>
    </row>
    <row r="17" spans="1:9" x14ac:dyDescent="0.25">
      <c r="A17" s="68" t="s">
        <v>408</v>
      </c>
      <c r="B17" s="178">
        <v>0.72</v>
      </c>
      <c r="I17" s="1"/>
    </row>
    <row r="18" spans="1:9" x14ac:dyDescent="0.25">
      <c r="A18" s="188" t="s">
        <v>409</v>
      </c>
      <c r="B18" s="178">
        <v>0.76</v>
      </c>
      <c r="I18" s="1"/>
    </row>
    <row r="19" spans="1:9" x14ac:dyDescent="0.25">
      <c r="A19" s="189" t="s">
        <v>410</v>
      </c>
      <c r="B19" s="179">
        <v>0.72</v>
      </c>
      <c r="I19" s="1"/>
    </row>
    <row r="20" spans="1:9" x14ac:dyDescent="0.25">
      <c r="A20" s="188" t="s">
        <v>68</v>
      </c>
      <c r="B20" s="178">
        <v>0.72</v>
      </c>
      <c r="I20" s="1"/>
    </row>
    <row r="21" spans="1:9" x14ac:dyDescent="0.25">
      <c r="A21" s="188" t="s">
        <v>81</v>
      </c>
      <c r="B21" s="178">
        <v>0.65</v>
      </c>
      <c r="I21" s="1"/>
    </row>
    <row r="22" spans="1:9" x14ac:dyDescent="0.25">
      <c r="A22" s="188" t="s">
        <v>391</v>
      </c>
      <c r="B22" s="178">
        <v>0.71</v>
      </c>
      <c r="I22" s="1"/>
    </row>
    <row r="23" spans="1:9" x14ac:dyDescent="0.25">
      <c r="A23" s="188" t="s">
        <v>90</v>
      </c>
      <c r="B23" s="178">
        <v>0.73</v>
      </c>
      <c r="I23" s="1"/>
    </row>
    <row r="24" spans="1:9" x14ac:dyDescent="0.25">
      <c r="A24" s="188" t="s">
        <v>411</v>
      </c>
      <c r="B24" s="178">
        <v>0.76</v>
      </c>
      <c r="I24" s="1"/>
    </row>
    <row r="25" spans="1:9" x14ac:dyDescent="0.25">
      <c r="A25" s="188" t="s">
        <v>412</v>
      </c>
      <c r="B25" s="178">
        <v>0.72</v>
      </c>
      <c r="C25" s="234"/>
      <c r="D25" s="234"/>
      <c r="I25" s="1"/>
    </row>
    <row r="26" spans="1:9" x14ac:dyDescent="0.25">
      <c r="A26" s="188" t="s">
        <v>86</v>
      </c>
      <c r="B26" s="178">
        <v>0.73</v>
      </c>
      <c r="C26" s="212"/>
      <c r="D26" s="212"/>
      <c r="I26" s="1"/>
    </row>
    <row r="27" spans="1:9" x14ac:dyDescent="0.25">
      <c r="A27" s="188" t="s">
        <v>87</v>
      </c>
      <c r="B27" s="178">
        <v>0.72</v>
      </c>
      <c r="C27" s="212"/>
      <c r="D27" s="212"/>
      <c r="I27" s="1"/>
    </row>
    <row r="28" spans="1:9" x14ac:dyDescent="0.25">
      <c r="A28" s="188" t="s">
        <v>413</v>
      </c>
      <c r="B28" s="178">
        <v>0.5</v>
      </c>
      <c r="C28" s="212"/>
      <c r="D28" s="212"/>
      <c r="I28" s="1"/>
    </row>
    <row r="29" spans="1:9" x14ac:dyDescent="0.25">
      <c r="A29" s="188" t="s">
        <v>60</v>
      </c>
      <c r="B29" s="178">
        <v>0.74</v>
      </c>
      <c r="C29" s="212"/>
      <c r="D29" s="212"/>
      <c r="I29" s="1"/>
    </row>
    <row r="30" spans="1:9" x14ac:dyDescent="0.25">
      <c r="A30" s="188" t="s">
        <v>135</v>
      </c>
      <c r="B30" s="178">
        <v>0.65</v>
      </c>
      <c r="C30" s="212"/>
      <c r="D30" s="212"/>
      <c r="I30" s="1"/>
    </row>
    <row r="31" spans="1:9" x14ac:dyDescent="0.25">
      <c r="A31" s="188" t="s">
        <v>414</v>
      </c>
      <c r="B31" s="178">
        <v>0.62</v>
      </c>
      <c r="C31" s="212"/>
      <c r="D31" s="212"/>
      <c r="I31" s="1"/>
    </row>
    <row r="32" spans="1:9" x14ac:dyDescent="0.25">
      <c r="A32" s="188" t="s">
        <v>415</v>
      </c>
      <c r="B32" s="178">
        <v>0.66</v>
      </c>
      <c r="C32" s="211"/>
      <c r="D32" s="211"/>
    </row>
    <row r="33" spans="1:6" x14ac:dyDescent="0.25">
      <c r="A33" s="235" t="s">
        <v>416</v>
      </c>
      <c r="B33" s="181">
        <v>0.73</v>
      </c>
      <c r="C33" s="211"/>
      <c r="D33" s="211"/>
    </row>
    <row r="34" spans="1:6" x14ac:dyDescent="0.25">
      <c r="A34" s="236" t="s">
        <v>418</v>
      </c>
      <c r="B34" s="237"/>
      <c r="C34" s="211"/>
      <c r="D34" s="211"/>
    </row>
    <row r="36" spans="1:6" x14ac:dyDescent="0.25">
      <c r="A36" s="117" t="s">
        <v>448</v>
      </c>
    </row>
    <row r="37" spans="1:6" x14ac:dyDescent="0.25">
      <c r="A37" s="149" t="s">
        <v>389</v>
      </c>
      <c r="B37" s="149" t="s">
        <v>390</v>
      </c>
      <c r="C37" s="88" t="s">
        <v>68</v>
      </c>
      <c r="D37" s="88" t="s">
        <v>391</v>
      </c>
      <c r="E37" s="149" t="s">
        <v>125</v>
      </c>
      <c r="F37" s="89" t="s">
        <v>392</v>
      </c>
    </row>
    <row r="38" spans="1:6" x14ac:dyDescent="0.25">
      <c r="A38" s="217" t="s">
        <v>388</v>
      </c>
      <c r="B38" s="188" t="s">
        <v>86</v>
      </c>
      <c r="C38" s="118">
        <v>0.34</v>
      </c>
      <c r="D38" s="118">
        <v>0.46</v>
      </c>
      <c r="E38" s="118">
        <v>0.61</v>
      </c>
      <c r="F38" s="112">
        <v>0.63</v>
      </c>
    </row>
    <row r="39" spans="1:6" x14ac:dyDescent="0.25">
      <c r="A39" s="215"/>
      <c r="B39" s="188" t="s">
        <v>87</v>
      </c>
      <c r="C39" s="118">
        <v>0.66</v>
      </c>
      <c r="D39" s="118">
        <v>0.54</v>
      </c>
      <c r="E39" s="118">
        <v>0.39</v>
      </c>
      <c r="F39" s="112">
        <v>0.37</v>
      </c>
    </row>
    <row r="40" spans="1:6" x14ac:dyDescent="0.25">
      <c r="A40" s="217" t="s">
        <v>393</v>
      </c>
      <c r="B40" s="189" t="s">
        <v>280</v>
      </c>
      <c r="C40" s="119">
        <v>3.5999999999999997E-2</v>
      </c>
      <c r="D40" s="119">
        <v>4.4999999999999998E-2</v>
      </c>
      <c r="E40" s="119">
        <v>7.1999999999999995E-2</v>
      </c>
      <c r="F40" s="113">
        <v>8.7999999999999995E-2</v>
      </c>
    </row>
    <row r="41" spans="1:6" x14ac:dyDescent="0.25">
      <c r="A41" s="216"/>
      <c r="B41" s="188" t="s">
        <v>347</v>
      </c>
      <c r="C41" s="118">
        <v>0.77</v>
      </c>
      <c r="D41" s="118">
        <v>0.72</v>
      </c>
      <c r="E41" s="118">
        <v>0.8</v>
      </c>
      <c r="F41" s="112">
        <v>0.74</v>
      </c>
    </row>
    <row r="42" spans="1:6" x14ac:dyDescent="0.25">
      <c r="A42" s="216"/>
      <c r="B42" s="188" t="s">
        <v>394</v>
      </c>
      <c r="C42" s="118">
        <v>7.0000000000000007E-2</v>
      </c>
      <c r="D42" s="118">
        <v>0.05</v>
      </c>
      <c r="E42" s="118">
        <v>0.03</v>
      </c>
      <c r="F42" s="112">
        <v>0.05</v>
      </c>
    </row>
    <row r="43" spans="1:6" x14ac:dyDescent="0.25">
      <c r="A43" s="215"/>
      <c r="B43" s="189" t="s">
        <v>212</v>
      </c>
      <c r="C43" s="119">
        <v>0.12</v>
      </c>
      <c r="D43" s="119">
        <v>0.19</v>
      </c>
      <c r="E43" s="119">
        <v>0.09</v>
      </c>
      <c r="F43" s="113">
        <v>0.12</v>
      </c>
    </row>
    <row r="44" spans="1:6" x14ac:dyDescent="0.25">
      <c r="A44" s="217" t="s">
        <v>80</v>
      </c>
      <c r="B44" s="188" t="s">
        <v>159</v>
      </c>
      <c r="C44" s="118">
        <v>0.01</v>
      </c>
      <c r="D44" s="118">
        <v>0.09</v>
      </c>
      <c r="E44" s="118">
        <v>0.17</v>
      </c>
      <c r="F44" s="112">
        <v>0.25</v>
      </c>
    </row>
    <row r="45" spans="1:6" x14ac:dyDescent="0.25">
      <c r="A45" s="216"/>
      <c r="B45" s="188" t="s">
        <v>395</v>
      </c>
      <c r="C45" s="118">
        <v>0.2</v>
      </c>
      <c r="D45" s="118">
        <v>0.28999999999999998</v>
      </c>
      <c r="E45" s="118">
        <v>0.49</v>
      </c>
      <c r="F45" s="112">
        <v>0.23</v>
      </c>
    </row>
    <row r="46" spans="1:6" x14ac:dyDescent="0.25">
      <c r="A46" s="216"/>
      <c r="B46" s="189" t="s">
        <v>396</v>
      </c>
      <c r="C46" s="119">
        <v>0.31</v>
      </c>
      <c r="D46" s="119">
        <v>0.3</v>
      </c>
      <c r="E46" s="119">
        <v>0.2</v>
      </c>
      <c r="F46" s="113">
        <v>0.2</v>
      </c>
    </row>
    <row r="47" spans="1:6" x14ac:dyDescent="0.25">
      <c r="A47" s="216"/>
      <c r="B47" s="188" t="s">
        <v>397</v>
      </c>
      <c r="C47" s="118">
        <v>0.3</v>
      </c>
      <c r="D47" s="118">
        <v>0.24</v>
      </c>
      <c r="E47" s="118">
        <v>0.09</v>
      </c>
      <c r="F47" s="112">
        <v>0.2</v>
      </c>
    </row>
    <row r="48" spans="1:6" x14ac:dyDescent="0.25">
      <c r="A48" s="216"/>
      <c r="B48" s="188" t="s">
        <v>398</v>
      </c>
      <c r="C48" s="118">
        <v>0.11</v>
      </c>
      <c r="D48" s="118">
        <v>7.0000000000000007E-2</v>
      </c>
      <c r="E48" s="118">
        <v>0.03</v>
      </c>
      <c r="F48" s="112">
        <v>0.08</v>
      </c>
    </row>
    <row r="49" spans="1:6" x14ac:dyDescent="0.25">
      <c r="A49" s="215"/>
      <c r="B49" s="189" t="s">
        <v>84</v>
      </c>
      <c r="C49" s="119">
        <v>7.0000000000000007E-2</v>
      </c>
      <c r="D49" s="119">
        <v>0.02</v>
      </c>
      <c r="E49" s="119">
        <v>0.01</v>
      </c>
      <c r="F49" s="113">
        <v>0.04</v>
      </c>
    </row>
    <row r="50" spans="1:6" x14ac:dyDescent="0.25">
      <c r="A50" s="217" t="s">
        <v>145</v>
      </c>
      <c r="B50" s="188" t="s">
        <v>399</v>
      </c>
      <c r="C50" s="118">
        <v>0.28000000000000003</v>
      </c>
      <c r="D50" s="118">
        <v>0.56000000000000005</v>
      </c>
      <c r="E50" s="118">
        <v>0.56000000000000005</v>
      </c>
      <c r="F50" s="112">
        <v>0.59</v>
      </c>
    </row>
    <row r="51" spans="1:6" x14ac:dyDescent="0.25">
      <c r="A51" s="216"/>
      <c r="B51" s="188" t="s">
        <v>394</v>
      </c>
      <c r="C51" s="118">
        <v>0.04</v>
      </c>
      <c r="D51" s="118">
        <v>7.0000000000000007E-2</v>
      </c>
      <c r="E51" s="118">
        <v>7.0000000000000007E-2</v>
      </c>
      <c r="F51" s="112">
        <v>0.06</v>
      </c>
    </row>
    <row r="52" spans="1:6" x14ac:dyDescent="0.25">
      <c r="A52" s="215"/>
      <c r="B52" s="189" t="s">
        <v>212</v>
      </c>
      <c r="C52" s="119">
        <v>0.68</v>
      </c>
      <c r="D52" s="119">
        <v>0.37</v>
      </c>
      <c r="E52" s="119">
        <v>0.37</v>
      </c>
      <c r="F52" s="113">
        <v>0.35</v>
      </c>
    </row>
    <row r="53" spans="1:6" x14ac:dyDescent="0.25">
      <c r="A53" s="217" t="s">
        <v>343</v>
      </c>
      <c r="B53" s="188" t="s">
        <v>121</v>
      </c>
      <c r="C53" s="118">
        <v>0.7</v>
      </c>
      <c r="D53" s="118">
        <v>0.54</v>
      </c>
      <c r="E53" s="118">
        <v>0.75</v>
      </c>
      <c r="F53" s="112">
        <v>0.71</v>
      </c>
    </row>
    <row r="54" spans="1:6" x14ac:dyDescent="0.25">
      <c r="A54" s="216"/>
      <c r="B54" s="188" t="s">
        <v>60</v>
      </c>
      <c r="C54" s="118">
        <v>0.11</v>
      </c>
      <c r="D54" s="118">
        <v>0.25</v>
      </c>
      <c r="E54" s="118">
        <v>0.13</v>
      </c>
      <c r="F54" s="112">
        <v>0.14000000000000001</v>
      </c>
    </row>
    <row r="55" spans="1:6" x14ac:dyDescent="0.25">
      <c r="A55" s="215"/>
      <c r="B55" s="189" t="s">
        <v>212</v>
      </c>
      <c r="C55" s="119">
        <v>0.19</v>
      </c>
      <c r="D55" s="119">
        <v>0.21</v>
      </c>
      <c r="E55" s="119">
        <v>0.11</v>
      </c>
      <c r="F55" s="113">
        <v>0.15</v>
      </c>
    </row>
    <row r="56" spans="1:6" x14ac:dyDescent="0.25">
      <c r="A56" s="217" t="s">
        <v>382</v>
      </c>
      <c r="B56" s="188" t="s">
        <v>400</v>
      </c>
      <c r="C56" s="118">
        <v>0.28000000000000003</v>
      </c>
      <c r="D56" s="118">
        <v>0.63</v>
      </c>
      <c r="E56" s="118">
        <v>0.49</v>
      </c>
      <c r="F56" s="112">
        <v>0.57999999999999996</v>
      </c>
    </row>
    <row r="57" spans="1:6" x14ac:dyDescent="0.25">
      <c r="A57" s="216"/>
      <c r="B57" s="188" t="s">
        <v>394</v>
      </c>
      <c r="C57" s="118">
        <v>0.05</v>
      </c>
      <c r="D57" s="118">
        <v>7.0000000000000007E-2</v>
      </c>
      <c r="E57" s="118">
        <v>7.0000000000000007E-2</v>
      </c>
      <c r="F57" s="112">
        <v>7.0000000000000007E-2</v>
      </c>
    </row>
    <row r="58" spans="1:6" x14ac:dyDescent="0.25">
      <c r="A58" s="215"/>
      <c r="B58" s="189" t="s">
        <v>212</v>
      </c>
      <c r="C58" s="119">
        <v>0.68</v>
      </c>
      <c r="D58" s="119">
        <v>0.41</v>
      </c>
      <c r="E58" s="119">
        <v>0.33</v>
      </c>
      <c r="F58" s="113">
        <v>0.34</v>
      </c>
    </row>
    <row r="59" spans="1:6" x14ac:dyDescent="0.25">
      <c r="A59" s="217" t="s">
        <v>401</v>
      </c>
      <c r="B59" s="188" t="s">
        <v>402</v>
      </c>
      <c r="C59" s="214">
        <v>71</v>
      </c>
      <c r="D59" s="214">
        <v>113</v>
      </c>
      <c r="E59" s="214">
        <v>96</v>
      </c>
      <c r="F59" s="218">
        <v>81</v>
      </c>
    </row>
    <row r="60" spans="1:6" x14ac:dyDescent="0.25">
      <c r="A60" s="217" t="s">
        <v>403</v>
      </c>
      <c r="B60" s="188" t="s">
        <v>404</v>
      </c>
      <c r="C60" s="119">
        <v>0.16</v>
      </c>
      <c r="D60" s="119">
        <v>0.88</v>
      </c>
      <c r="E60" s="119">
        <v>0.36</v>
      </c>
      <c r="F60" s="113">
        <v>0.32</v>
      </c>
    </row>
    <row r="61" spans="1:6" x14ac:dyDescent="0.25">
      <c r="A61" s="215"/>
      <c r="B61" s="189" t="s">
        <v>405</v>
      </c>
      <c r="C61" s="119">
        <v>0.84</v>
      </c>
      <c r="D61" s="119">
        <v>0.12</v>
      </c>
      <c r="E61" s="119">
        <v>0.64</v>
      </c>
      <c r="F61" s="113">
        <v>0.68</v>
      </c>
    </row>
    <row r="62" spans="1:6" x14ac:dyDescent="0.25">
      <c r="A62" s="216" t="s">
        <v>382</v>
      </c>
      <c r="B62" s="231" t="s">
        <v>72</v>
      </c>
      <c r="C62" s="232"/>
      <c r="D62" s="213"/>
      <c r="E62" s="213"/>
      <c r="F62" s="213"/>
    </row>
    <row r="63" spans="1:6" x14ac:dyDescent="0.25">
      <c r="A63" s="216"/>
      <c r="B63" s="189" t="s">
        <v>138</v>
      </c>
      <c r="C63" s="134">
        <v>3.7999999999999999E-2</v>
      </c>
      <c r="D63" s="58"/>
      <c r="E63" s="58"/>
      <c r="F63" s="58"/>
    </row>
    <row r="64" spans="1:6" x14ac:dyDescent="0.25">
      <c r="A64" s="216"/>
      <c r="B64" s="188" t="s">
        <v>139</v>
      </c>
      <c r="C64" s="132">
        <v>2.1999999999999999E-2</v>
      </c>
      <c r="D64" s="58"/>
      <c r="E64" s="58"/>
      <c r="F64" s="58"/>
    </row>
    <row r="65" spans="1:7" x14ac:dyDescent="0.25">
      <c r="A65" s="216"/>
      <c r="B65" s="188" t="s">
        <v>140</v>
      </c>
      <c r="C65" s="132">
        <v>1.0999999999999999E-2</v>
      </c>
      <c r="D65" s="58"/>
      <c r="E65" s="58"/>
      <c r="F65" s="58"/>
    </row>
    <row r="66" spans="1:7" x14ac:dyDescent="0.25">
      <c r="A66" s="216"/>
      <c r="B66" s="189" t="s">
        <v>406</v>
      </c>
      <c r="C66" s="134">
        <v>1.2E-2</v>
      </c>
      <c r="D66" s="58"/>
      <c r="E66" s="58"/>
      <c r="F66" s="58"/>
    </row>
    <row r="67" spans="1:7" x14ac:dyDescent="0.25">
      <c r="A67" s="216"/>
      <c r="B67" s="188" t="s">
        <v>141</v>
      </c>
      <c r="C67" s="132">
        <v>0.79900000000000004</v>
      </c>
      <c r="D67" s="58"/>
      <c r="E67" s="58"/>
      <c r="F67" s="58"/>
    </row>
    <row r="68" spans="1:7" x14ac:dyDescent="0.25">
      <c r="A68" s="215"/>
      <c r="B68" s="189" t="s">
        <v>394</v>
      </c>
      <c r="C68" s="134">
        <v>0.11799999999999999</v>
      </c>
      <c r="D68" s="58"/>
      <c r="E68" s="58"/>
      <c r="F68" s="58"/>
    </row>
    <row r="69" spans="1:7" x14ac:dyDescent="0.25">
      <c r="A69" t="s">
        <v>116</v>
      </c>
    </row>
    <row r="71" spans="1:7" x14ac:dyDescent="0.25">
      <c r="A71" s="117" t="s">
        <v>449</v>
      </c>
    </row>
    <row r="72" spans="1:7" x14ac:dyDescent="0.25">
      <c r="A72" t="s">
        <v>67</v>
      </c>
      <c r="B72" s="10" t="s">
        <v>37</v>
      </c>
      <c r="C72" s="10" t="s">
        <v>38</v>
      </c>
      <c r="D72" s="10" t="s">
        <v>39</v>
      </c>
      <c r="E72" s="10" t="s">
        <v>40</v>
      </c>
      <c r="F72" s="10" t="s">
        <v>226</v>
      </c>
      <c r="G72" s="10" t="s">
        <v>227</v>
      </c>
    </row>
    <row r="73" spans="1:7" x14ac:dyDescent="0.25">
      <c r="A73" t="s">
        <v>68</v>
      </c>
      <c r="B73" s="1">
        <v>0.28000000000000003</v>
      </c>
      <c r="C73" s="1">
        <v>0.29612502577495237</v>
      </c>
      <c r="D73" s="1">
        <v>0.31409339648366646</v>
      </c>
      <c r="E73" s="1">
        <v>0.31296847699306646</v>
      </c>
      <c r="F73" s="1">
        <v>0.32815575835062194</v>
      </c>
      <c r="G73" s="1">
        <v>0.34</v>
      </c>
    </row>
    <row r="74" spans="1:7" x14ac:dyDescent="0.25">
      <c r="A74" t="s">
        <v>69</v>
      </c>
      <c r="B74" s="1">
        <v>0.44</v>
      </c>
      <c r="C74" s="1">
        <v>0.44506156464139701</v>
      </c>
      <c r="D74" s="1">
        <v>0.45218286094552718</v>
      </c>
      <c r="E74" s="1">
        <v>0.45495991426868415</v>
      </c>
      <c r="F74" s="1">
        <v>0.45767502262974968</v>
      </c>
      <c r="G74" s="1">
        <v>0.46</v>
      </c>
    </row>
    <row r="75" spans="1:7" x14ac:dyDescent="0.25">
      <c r="A75" t="s">
        <v>70</v>
      </c>
      <c r="B75" s="1">
        <v>0.57999999999999996</v>
      </c>
      <c r="C75" s="1">
        <v>0.58926342504211549</v>
      </c>
      <c r="D75" s="1">
        <v>0.59126388004453034</v>
      </c>
      <c r="E75" s="1">
        <v>0.59914283338445051</v>
      </c>
      <c r="F75" s="1">
        <v>0.60530411896226188</v>
      </c>
      <c r="G75" s="1">
        <v>0.61</v>
      </c>
    </row>
    <row r="76" spans="1:7" x14ac:dyDescent="0.25">
      <c r="A76" t="s">
        <v>71</v>
      </c>
      <c r="B76" s="1">
        <v>0.62</v>
      </c>
      <c r="C76" s="1">
        <v>0.61959900617535635</v>
      </c>
      <c r="D76" s="1">
        <v>0.61776649672855299</v>
      </c>
      <c r="E76" s="1">
        <v>0.61583451862672522</v>
      </c>
      <c r="F76" s="1">
        <v>0.62597001322961221</v>
      </c>
      <c r="G76" s="1">
        <v>0.63</v>
      </c>
    </row>
    <row r="77" spans="1:7" x14ac:dyDescent="0.25">
      <c r="A77" t="s">
        <v>72</v>
      </c>
      <c r="B77" s="1">
        <v>0.5</v>
      </c>
      <c r="C77" s="1">
        <v>0.5044964987378705</v>
      </c>
      <c r="D77" s="1">
        <v>0.50997224043871658</v>
      </c>
      <c r="E77" s="1">
        <v>0.51346733385097143</v>
      </c>
      <c r="F77" s="1">
        <v>0.52049976439862033</v>
      </c>
      <c r="G77" s="1">
        <v>0.53</v>
      </c>
    </row>
    <row r="78" spans="1:7" x14ac:dyDescent="0.25">
      <c r="A78" t="s">
        <v>73</v>
      </c>
      <c r="B78" s="1"/>
      <c r="C78" s="1"/>
      <c r="D78" s="1"/>
      <c r="E78" s="1"/>
      <c r="F78" s="1"/>
    </row>
    <row r="80" spans="1:7" x14ac:dyDescent="0.25">
      <c r="A80" s="117" t="s">
        <v>291</v>
      </c>
    </row>
    <row r="81" spans="1:4" x14ac:dyDescent="0.25">
      <c r="A81" s="70" t="s">
        <v>289</v>
      </c>
      <c r="B81" s="70" t="s">
        <v>80</v>
      </c>
      <c r="C81" s="91" t="s">
        <v>230</v>
      </c>
      <c r="D81" s="111" t="s">
        <v>231</v>
      </c>
    </row>
    <row r="82" spans="1:4" x14ac:dyDescent="0.25">
      <c r="A82" s="68" t="s">
        <v>68</v>
      </c>
      <c r="B82" s="20" t="s">
        <v>159</v>
      </c>
      <c r="C82" s="109">
        <v>0.5</v>
      </c>
      <c r="D82" s="112">
        <v>0.5</v>
      </c>
    </row>
    <row r="83" spans="1:4" x14ac:dyDescent="0.25">
      <c r="A83" s="68"/>
      <c r="B83" s="20" t="s">
        <v>160</v>
      </c>
      <c r="C83" s="109">
        <v>0.41584158415841582</v>
      </c>
      <c r="D83" s="112">
        <v>0.58415841584158412</v>
      </c>
    </row>
    <row r="84" spans="1:4" x14ac:dyDescent="0.25">
      <c r="A84" s="68"/>
      <c r="B84" s="20" t="s">
        <v>83</v>
      </c>
      <c r="C84" s="109">
        <v>0.39203675344563554</v>
      </c>
      <c r="D84" s="112">
        <v>0.60796324655436451</v>
      </c>
    </row>
    <row r="85" spans="1:4" x14ac:dyDescent="0.25">
      <c r="A85" s="68"/>
      <c r="B85" s="20" t="s">
        <v>161</v>
      </c>
      <c r="C85" s="109">
        <v>0.29497568881685576</v>
      </c>
      <c r="D85" s="112">
        <v>0.70502431118314424</v>
      </c>
    </row>
    <row r="86" spans="1:4" x14ac:dyDescent="0.25">
      <c r="A86" s="68"/>
      <c r="B86" s="20" t="s">
        <v>162</v>
      </c>
      <c r="C86" s="109">
        <v>0.2832618025751073</v>
      </c>
      <c r="D86" s="112">
        <v>0.71673819742489275</v>
      </c>
    </row>
    <row r="87" spans="1:4" x14ac:dyDescent="0.25">
      <c r="A87" s="68"/>
      <c r="B87" s="20" t="s">
        <v>84</v>
      </c>
      <c r="C87" s="109">
        <v>0.20125786163522014</v>
      </c>
      <c r="D87" s="112">
        <v>0.79874213836477992</v>
      </c>
    </row>
    <row r="88" spans="1:4" x14ac:dyDescent="0.25">
      <c r="A88" s="68" t="s">
        <v>69</v>
      </c>
      <c r="B88" s="20" t="s">
        <v>159</v>
      </c>
      <c r="C88" s="109">
        <v>0.52363636363636368</v>
      </c>
      <c r="D88" s="112">
        <v>0.47636363636363638</v>
      </c>
    </row>
    <row r="89" spans="1:4" x14ac:dyDescent="0.25">
      <c r="A89" s="69"/>
      <c r="B89" s="108" t="s">
        <v>160</v>
      </c>
      <c r="C89" s="110">
        <v>0.45368782161234994</v>
      </c>
      <c r="D89" s="113">
        <v>0.54631217838765012</v>
      </c>
    </row>
    <row r="90" spans="1:4" x14ac:dyDescent="0.25">
      <c r="A90" s="68"/>
      <c r="B90" s="20" t="s">
        <v>83</v>
      </c>
      <c r="C90" s="109">
        <v>0.4939879759519038</v>
      </c>
      <c r="D90" s="112">
        <v>0.5060120240480962</v>
      </c>
    </row>
    <row r="91" spans="1:4" x14ac:dyDescent="0.25">
      <c r="A91" s="68"/>
      <c r="B91" s="20" t="s">
        <v>161</v>
      </c>
      <c r="C91" s="109">
        <v>0.48893360160965793</v>
      </c>
      <c r="D91" s="112">
        <v>0.51106639839034207</v>
      </c>
    </row>
    <row r="92" spans="1:4" x14ac:dyDescent="0.25">
      <c r="A92" s="68"/>
      <c r="B92" s="20" t="s">
        <v>162</v>
      </c>
      <c r="C92" s="109">
        <v>0.38547486033519551</v>
      </c>
      <c r="D92" s="112">
        <v>0.61452513966480449</v>
      </c>
    </row>
    <row r="93" spans="1:4" x14ac:dyDescent="0.25">
      <c r="A93" s="68"/>
      <c r="B93" s="20" t="s">
        <v>84</v>
      </c>
      <c r="C93" s="109">
        <v>0.2857142857142857</v>
      </c>
      <c r="D93" s="112">
        <v>0.7142857142857143</v>
      </c>
    </row>
    <row r="94" spans="1:4" x14ac:dyDescent="0.25">
      <c r="A94" s="68" t="s">
        <v>125</v>
      </c>
      <c r="B94" s="20" t="s">
        <v>159</v>
      </c>
      <c r="C94" s="109">
        <v>0.67460317460317465</v>
      </c>
      <c r="D94" s="112">
        <v>0.32539682539682541</v>
      </c>
    </row>
    <row r="95" spans="1:4" x14ac:dyDescent="0.25">
      <c r="A95" s="68"/>
      <c r="B95" s="20" t="s">
        <v>160</v>
      </c>
      <c r="C95" s="109">
        <v>0.64005151320025755</v>
      </c>
      <c r="D95" s="112">
        <v>0.35994848679974245</v>
      </c>
    </row>
    <row r="96" spans="1:4" x14ac:dyDescent="0.25">
      <c r="A96" s="68"/>
      <c r="B96" s="20" t="s">
        <v>83</v>
      </c>
      <c r="C96" s="109">
        <v>0.61989017693715676</v>
      </c>
      <c r="D96" s="112">
        <v>0.38010982306284319</v>
      </c>
    </row>
    <row r="97" spans="1:4" x14ac:dyDescent="0.25">
      <c r="A97" s="69"/>
      <c r="B97" s="108" t="s">
        <v>161</v>
      </c>
      <c r="C97" s="110">
        <v>0.61996904024767807</v>
      </c>
      <c r="D97" s="113">
        <v>0.38003095975232198</v>
      </c>
    </row>
    <row r="98" spans="1:4" x14ac:dyDescent="0.25">
      <c r="A98" s="68"/>
      <c r="B98" s="20" t="s">
        <v>162</v>
      </c>
      <c r="C98" s="109">
        <v>0.55905511811023623</v>
      </c>
      <c r="D98" s="112">
        <v>0.44094488188976377</v>
      </c>
    </row>
    <row r="99" spans="1:4" x14ac:dyDescent="0.25">
      <c r="A99" s="68"/>
      <c r="B99" s="20" t="s">
        <v>84</v>
      </c>
      <c r="C99" s="109">
        <v>0.46099290780141844</v>
      </c>
      <c r="D99" s="112">
        <v>0.53900709219858156</v>
      </c>
    </row>
    <row r="100" spans="1:4" x14ac:dyDescent="0.25">
      <c r="A100" s="68" t="s">
        <v>290</v>
      </c>
      <c r="B100" s="20" t="s">
        <v>159</v>
      </c>
      <c r="C100" s="109">
        <v>0.64619883040935677</v>
      </c>
      <c r="D100" s="112">
        <v>0.35380116959064328</v>
      </c>
    </row>
    <row r="101" spans="1:4" x14ac:dyDescent="0.25">
      <c r="A101" s="69"/>
      <c r="B101" s="108" t="s">
        <v>160</v>
      </c>
      <c r="C101" s="110">
        <v>0.66976744186046511</v>
      </c>
      <c r="D101" s="113">
        <v>0.33023255813953489</v>
      </c>
    </row>
    <row r="102" spans="1:4" x14ac:dyDescent="0.25">
      <c r="A102" s="68"/>
      <c r="B102" s="20" t="s">
        <v>83</v>
      </c>
      <c r="C102" s="109">
        <v>0.66107382550335569</v>
      </c>
      <c r="D102" s="112">
        <v>0.33892617449664431</v>
      </c>
    </row>
    <row r="103" spans="1:4" x14ac:dyDescent="0.25">
      <c r="A103" s="68"/>
      <c r="B103" s="20" t="s">
        <v>161</v>
      </c>
      <c r="C103" s="109">
        <v>0.6488294314381271</v>
      </c>
      <c r="D103" s="112">
        <v>0.3511705685618729</v>
      </c>
    </row>
    <row r="104" spans="1:4" x14ac:dyDescent="0.25">
      <c r="A104" s="68"/>
      <c r="B104" s="20" t="s">
        <v>162</v>
      </c>
      <c r="C104" s="109">
        <v>0.63114754098360659</v>
      </c>
      <c r="D104" s="112">
        <v>0.36885245901639346</v>
      </c>
    </row>
    <row r="105" spans="1:4" x14ac:dyDescent="0.25">
      <c r="A105" s="69"/>
      <c r="B105" s="108" t="s">
        <v>84</v>
      </c>
      <c r="C105" s="110">
        <v>0.5611510791366906</v>
      </c>
      <c r="D105" s="113">
        <v>0.43884892086330934</v>
      </c>
    </row>
    <row r="106" spans="1:4" x14ac:dyDescent="0.25">
      <c r="A106" t="s">
        <v>73</v>
      </c>
    </row>
    <row r="108" spans="1:4" x14ac:dyDescent="0.25">
      <c r="A108" s="117" t="s">
        <v>294</v>
      </c>
    </row>
    <row r="109" spans="1:4" x14ac:dyDescent="0.25">
      <c r="A109" s="70" t="s">
        <v>53</v>
      </c>
      <c r="B109" s="149" t="s">
        <v>67</v>
      </c>
      <c r="C109" s="88" t="s">
        <v>86</v>
      </c>
      <c r="D109" s="88" t="s">
        <v>87</v>
      </c>
    </row>
    <row r="110" spans="1:4" x14ac:dyDescent="0.25">
      <c r="A110" s="207" t="s">
        <v>54</v>
      </c>
      <c r="B110" s="20" t="s">
        <v>292</v>
      </c>
      <c r="C110" s="109">
        <v>0.42</v>
      </c>
      <c r="D110" s="112">
        <v>0.57999999999999996</v>
      </c>
    </row>
    <row r="111" spans="1:4" x14ac:dyDescent="0.25">
      <c r="A111" s="208"/>
      <c r="B111" s="20" t="s">
        <v>293</v>
      </c>
      <c r="C111" s="109">
        <v>0.7</v>
      </c>
      <c r="D111" s="112">
        <v>0.3</v>
      </c>
    </row>
    <row r="112" spans="1:4" x14ac:dyDescent="0.25">
      <c r="A112" s="207" t="s">
        <v>55</v>
      </c>
      <c r="B112" s="108" t="s">
        <v>292</v>
      </c>
      <c r="C112" s="110">
        <v>0.24</v>
      </c>
      <c r="D112" s="113">
        <v>0.76</v>
      </c>
    </row>
    <row r="113" spans="1:18" x14ac:dyDescent="0.25">
      <c r="A113" s="208"/>
      <c r="B113" s="20" t="s">
        <v>293</v>
      </c>
      <c r="C113" s="109">
        <v>0.5</v>
      </c>
      <c r="D113" s="112">
        <v>0.5</v>
      </c>
    </row>
    <row r="114" spans="1:18" x14ac:dyDescent="0.25">
      <c r="A114" s="207" t="s">
        <v>56</v>
      </c>
      <c r="B114" s="20" t="s">
        <v>292</v>
      </c>
      <c r="C114" s="109">
        <v>0.52</v>
      </c>
      <c r="D114" s="112">
        <v>0.48</v>
      </c>
    </row>
    <row r="115" spans="1:18" x14ac:dyDescent="0.25">
      <c r="A115" s="208"/>
      <c r="B115" s="20" t="s">
        <v>293</v>
      </c>
      <c r="C115" s="109">
        <v>0.66</v>
      </c>
      <c r="D115" s="112">
        <v>0.34</v>
      </c>
    </row>
    <row r="116" spans="1:18" x14ac:dyDescent="0.25">
      <c r="A116" s="207" t="s">
        <v>57</v>
      </c>
      <c r="B116" s="108" t="s">
        <v>292</v>
      </c>
      <c r="C116" s="110">
        <v>0.45</v>
      </c>
      <c r="D116" s="113">
        <v>0.55000000000000004</v>
      </c>
    </row>
    <row r="117" spans="1:18" x14ac:dyDescent="0.25">
      <c r="A117" s="208"/>
      <c r="B117" s="20" t="s">
        <v>293</v>
      </c>
      <c r="C117" s="109">
        <v>0.7</v>
      </c>
      <c r="D117" s="112">
        <v>0.3</v>
      </c>
    </row>
    <row r="118" spans="1:18" x14ac:dyDescent="0.25">
      <c r="A118" s="207" t="s">
        <v>51</v>
      </c>
      <c r="B118" s="20" t="s">
        <v>292</v>
      </c>
      <c r="C118" s="109">
        <v>0.42</v>
      </c>
      <c r="D118" s="112">
        <v>0.57999999999999996</v>
      </c>
    </row>
    <row r="119" spans="1:18" x14ac:dyDescent="0.25">
      <c r="A119" s="208"/>
      <c r="B119" s="20" t="s">
        <v>293</v>
      </c>
      <c r="C119" s="109">
        <v>0.64</v>
      </c>
      <c r="D119" s="112">
        <v>0.36</v>
      </c>
    </row>
    <row r="120" spans="1:18" x14ac:dyDescent="0.25">
      <c r="A120" s="69" t="s">
        <v>93</v>
      </c>
      <c r="B120" s="108"/>
      <c r="C120" s="110">
        <v>0.51</v>
      </c>
      <c r="D120" s="113">
        <v>0.49</v>
      </c>
    </row>
    <row r="121" spans="1:18" x14ac:dyDescent="0.25">
      <c r="A121" t="s">
        <v>73</v>
      </c>
    </row>
    <row r="123" spans="1:18" x14ac:dyDescent="0.25">
      <c r="A123" s="117" t="s">
        <v>450</v>
      </c>
    </row>
    <row r="124" spans="1:18" x14ac:dyDescent="0.25">
      <c r="A124" t="s">
        <v>74</v>
      </c>
      <c r="B124" s="174" t="s">
        <v>37</v>
      </c>
      <c r="C124" s="174" t="s">
        <v>38</v>
      </c>
      <c r="D124" s="174" t="s">
        <v>39</v>
      </c>
      <c r="E124" s="174" t="s">
        <v>40</v>
      </c>
      <c r="F124" s="174" t="s">
        <v>226</v>
      </c>
      <c r="G124" s="174" t="s">
        <v>227</v>
      </c>
    </row>
    <row r="125" spans="1:18" x14ac:dyDescent="0.25">
      <c r="A125" t="s">
        <v>75</v>
      </c>
      <c r="B125" s="182">
        <v>0.25</v>
      </c>
      <c r="C125" s="182">
        <v>0.26</v>
      </c>
      <c r="D125" s="182">
        <v>0.26</v>
      </c>
      <c r="E125" s="182">
        <v>0.26598854551717821</v>
      </c>
      <c r="F125" s="182">
        <v>0.27</v>
      </c>
      <c r="G125" s="182">
        <v>0.28000000000000003</v>
      </c>
      <c r="L125" s="86"/>
    </row>
    <row r="126" spans="1:18" x14ac:dyDescent="0.25">
      <c r="A126" t="s">
        <v>76</v>
      </c>
      <c r="B126" s="182">
        <v>0.19</v>
      </c>
      <c r="C126" s="182">
        <v>0.19</v>
      </c>
      <c r="D126" s="182">
        <v>0.19</v>
      </c>
      <c r="E126" s="182">
        <v>0.19167983942419037</v>
      </c>
      <c r="F126" s="182">
        <v>0.2</v>
      </c>
      <c r="G126" s="182">
        <v>0.22</v>
      </c>
      <c r="M126" s="10"/>
      <c r="N126" s="10"/>
      <c r="O126" s="10"/>
      <c r="P126" s="10"/>
      <c r="Q126" s="10"/>
      <c r="R126" s="10"/>
    </row>
    <row r="127" spans="1:18" x14ac:dyDescent="0.25">
      <c r="A127" t="s">
        <v>77</v>
      </c>
      <c r="B127" s="182">
        <v>0.26</v>
      </c>
      <c r="C127" s="182">
        <v>0.27</v>
      </c>
      <c r="D127" s="182">
        <v>0.27721977560772676</v>
      </c>
      <c r="E127" s="182">
        <v>0.28412776639691778</v>
      </c>
      <c r="F127" s="182">
        <v>0.28999999999999998</v>
      </c>
      <c r="G127" s="182">
        <v>0.28999999999999998</v>
      </c>
      <c r="M127" s="1"/>
      <c r="N127" s="1"/>
      <c r="O127" s="1"/>
      <c r="P127" s="1"/>
      <c r="Q127" s="1"/>
      <c r="R127" s="1"/>
    </row>
    <row r="128" spans="1:18" x14ac:dyDescent="0.25">
      <c r="A128" t="s">
        <v>78</v>
      </c>
      <c r="B128" s="182">
        <v>0.28999999999999998</v>
      </c>
      <c r="C128" s="182">
        <v>0.3</v>
      </c>
      <c r="D128" s="182">
        <v>0.30983452952001656</v>
      </c>
      <c r="E128" s="182">
        <v>0.31228681036858064</v>
      </c>
      <c r="F128" s="182">
        <v>0.32</v>
      </c>
      <c r="G128" s="182">
        <v>0.33</v>
      </c>
      <c r="M128" s="1"/>
      <c r="N128" s="1"/>
      <c r="O128" s="1"/>
      <c r="P128" s="1"/>
      <c r="Q128" s="1"/>
      <c r="R128" s="1"/>
    </row>
    <row r="129" spans="1:18" x14ac:dyDescent="0.25">
      <c r="A129" t="s">
        <v>79</v>
      </c>
      <c r="B129" s="182"/>
      <c r="C129" s="182"/>
      <c r="D129" s="182"/>
      <c r="E129" s="182"/>
      <c r="F129" s="182"/>
      <c r="G129" s="182"/>
      <c r="M129" s="1"/>
      <c r="N129" s="1"/>
      <c r="O129" s="1"/>
      <c r="P129" s="1"/>
      <c r="Q129" s="1"/>
      <c r="R129" s="1"/>
    </row>
    <row r="130" spans="1:18" x14ac:dyDescent="0.25">
      <c r="M130" s="1"/>
      <c r="N130" s="1"/>
      <c r="O130" s="1"/>
      <c r="P130" s="1"/>
      <c r="Q130" s="1"/>
      <c r="R130" s="1"/>
    </row>
    <row r="131" spans="1:18" x14ac:dyDescent="0.25">
      <c r="A131" s="117" t="s">
        <v>451</v>
      </c>
      <c r="M131" s="1"/>
      <c r="N131" s="1"/>
      <c r="O131" s="1"/>
      <c r="P131" s="1"/>
      <c r="Q131" s="1"/>
      <c r="R131" s="1"/>
    </row>
    <row r="132" spans="1:18" x14ac:dyDescent="0.25">
      <c r="A132" s="114" t="s">
        <v>103</v>
      </c>
      <c r="B132" s="144" t="s">
        <v>104</v>
      </c>
      <c r="C132" s="123" t="s">
        <v>105</v>
      </c>
      <c r="D132" s="123" t="s">
        <v>106</v>
      </c>
      <c r="M132" s="1"/>
      <c r="N132" s="1"/>
      <c r="O132" s="1"/>
      <c r="P132" s="1"/>
      <c r="Q132" s="1"/>
      <c r="R132" s="1"/>
    </row>
    <row r="133" spans="1:18" x14ac:dyDescent="0.25">
      <c r="A133" s="217" t="s">
        <v>37</v>
      </c>
      <c r="B133" s="145" t="s">
        <v>86</v>
      </c>
      <c r="C133" s="141">
        <v>19</v>
      </c>
      <c r="D133" s="147">
        <v>11</v>
      </c>
      <c r="M133" s="1"/>
      <c r="N133" s="1"/>
      <c r="O133" s="1"/>
      <c r="P133" s="1"/>
      <c r="Q133" s="1"/>
    </row>
    <row r="134" spans="1:18" x14ac:dyDescent="0.25">
      <c r="A134" s="215"/>
      <c r="B134" s="145" t="s">
        <v>87</v>
      </c>
      <c r="C134" s="141">
        <v>59</v>
      </c>
      <c r="D134" s="147">
        <v>44</v>
      </c>
    </row>
    <row r="135" spans="1:18" x14ac:dyDescent="0.25">
      <c r="A135" s="217" t="s">
        <v>38</v>
      </c>
      <c r="B135" s="146" t="s">
        <v>86</v>
      </c>
      <c r="C135" s="142">
        <v>36</v>
      </c>
      <c r="D135" s="148">
        <v>26</v>
      </c>
    </row>
    <row r="136" spans="1:18" x14ac:dyDescent="0.25">
      <c r="A136" s="215"/>
      <c r="B136" s="145" t="s">
        <v>87</v>
      </c>
      <c r="C136" s="141">
        <v>55</v>
      </c>
      <c r="D136" s="147">
        <v>41</v>
      </c>
    </row>
    <row r="137" spans="1:18" x14ac:dyDescent="0.25">
      <c r="A137" s="217" t="s">
        <v>39</v>
      </c>
      <c r="B137" s="145" t="s">
        <v>86</v>
      </c>
      <c r="C137" s="141">
        <v>34</v>
      </c>
      <c r="D137" s="147">
        <v>30</v>
      </c>
    </row>
    <row r="138" spans="1:18" x14ac:dyDescent="0.25">
      <c r="A138" s="215"/>
      <c r="B138" s="145" t="s">
        <v>87</v>
      </c>
      <c r="C138" s="141">
        <v>64</v>
      </c>
      <c r="D138" s="147">
        <v>53</v>
      </c>
    </row>
    <row r="139" spans="1:18" x14ac:dyDescent="0.25">
      <c r="A139" s="226">
        <v>2021</v>
      </c>
      <c r="B139" s="146" t="s">
        <v>86</v>
      </c>
      <c r="C139" s="142">
        <v>56</v>
      </c>
      <c r="D139" s="148">
        <v>50</v>
      </c>
    </row>
    <row r="140" spans="1:18" x14ac:dyDescent="0.25">
      <c r="A140" s="227"/>
      <c r="B140" s="145" t="s">
        <v>87</v>
      </c>
      <c r="C140" s="141">
        <v>75</v>
      </c>
      <c r="D140" s="147">
        <v>63</v>
      </c>
    </row>
    <row r="141" spans="1:18" x14ac:dyDescent="0.25">
      <c r="A141" s="226">
        <v>2022</v>
      </c>
      <c r="B141" s="145" t="s">
        <v>86</v>
      </c>
      <c r="C141" s="141">
        <v>27</v>
      </c>
      <c r="D141" s="147">
        <v>22</v>
      </c>
    </row>
    <row r="142" spans="1:18" x14ac:dyDescent="0.25">
      <c r="A142" s="227"/>
      <c r="B142" s="145" t="s">
        <v>87</v>
      </c>
      <c r="C142" s="141">
        <v>56</v>
      </c>
      <c r="D142" s="147">
        <v>51</v>
      </c>
    </row>
    <row r="143" spans="1:18" x14ac:dyDescent="0.25">
      <c r="A143" s="226">
        <v>2023</v>
      </c>
      <c r="B143" s="145" t="s">
        <v>86</v>
      </c>
      <c r="C143" s="141">
        <v>37</v>
      </c>
      <c r="D143" s="147">
        <v>27</v>
      </c>
    </row>
    <row r="144" spans="1:18" x14ac:dyDescent="0.25">
      <c r="A144" s="227"/>
      <c r="B144" s="146" t="s">
        <v>87</v>
      </c>
      <c r="C144" s="142">
        <v>58</v>
      </c>
      <c r="D144" s="148">
        <v>50</v>
      </c>
    </row>
    <row r="146" spans="1:3" x14ac:dyDescent="0.25">
      <c r="A146" s="117" t="s">
        <v>452</v>
      </c>
    </row>
    <row r="147" spans="1:3" x14ac:dyDescent="0.25">
      <c r="A147" s="115" t="s">
        <v>295</v>
      </c>
      <c r="B147" s="115" t="s">
        <v>86</v>
      </c>
      <c r="C147" s="115" t="s">
        <v>87</v>
      </c>
    </row>
    <row r="148" spans="1:3" x14ac:dyDescent="0.25">
      <c r="A148" s="120" t="s">
        <v>296</v>
      </c>
      <c r="B148" s="118">
        <v>0.7120535714285714</v>
      </c>
      <c r="C148" s="112">
        <v>0.2857142857142857</v>
      </c>
    </row>
    <row r="149" spans="1:3" x14ac:dyDescent="0.25">
      <c r="A149" s="121" t="s">
        <v>297</v>
      </c>
      <c r="B149" s="119">
        <v>0.44601827760490215</v>
      </c>
      <c r="C149" s="113">
        <v>0.55398172239509769</v>
      </c>
    </row>
    <row r="150" spans="1:3" x14ac:dyDescent="0.25">
      <c r="A150" s="120" t="s">
        <v>298</v>
      </c>
      <c r="B150" s="118">
        <v>0.431810844402651</v>
      </c>
      <c r="C150" s="112">
        <v>0.56818915559734906</v>
      </c>
    </row>
    <row r="151" spans="1:3" x14ac:dyDescent="0.25">
      <c r="A151" s="120" t="s">
        <v>299</v>
      </c>
      <c r="B151" s="118">
        <v>0.47388110384391596</v>
      </c>
      <c r="C151" s="112">
        <v>0.52611889615608409</v>
      </c>
    </row>
    <row r="152" spans="1:3" x14ac:dyDescent="0.25">
      <c r="A152" s="120" t="s">
        <v>300</v>
      </c>
      <c r="B152" s="118">
        <v>0.37461808812944619</v>
      </c>
      <c r="C152" s="113">
        <v>0.62538191187055381</v>
      </c>
    </row>
    <row r="153" spans="1:3" x14ac:dyDescent="0.25">
      <c r="A153" s="121" t="s">
        <v>301</v>
      </c>
      <c r="B153" s="119">
        <v>0.35416666666666669</v>
      </c>
      <c r="C153" s="112">
        <v>0.64583333333333337</v>
      </c>
    </row>
    <row r="154" spans="1:3" x14ac:dyDescent="0.25">
      <c r="A154" s="120" t="s">
        <v>302</v>
      </c>
      <c r="B154" s="118">
        <v>0.43025257202830164</v>
      </c>
      <c r="C154" s="112">
        <v>0.56974742797169842</v>
      </c>
    </row>
    <row r="155" spans="1:3" x14ac:dyDescent="0.25">
      <c r="A155" s="120" t="s">
        <v>303</v>
      </c>
      <c r="B155" s="118">
        <v>0.33163265306122447</v>
      </c>
      <c r="C155" s="113">
        <v>0.66326530612244894</v>
      </c>
    </row>
    <row r="156" spans="1:3" x14ac:dyDescent="0.25">
      <c r="A156" s="121" t="s">
        <v>93</v>
      </c>
      <c r="B156" s="119">
        <v>0.46200186668864346</v>
      </c>
      <c r="C156" s="113">
        <v>0.53799813331135637</v>
      </c>
    </row>
    <row r="158" spans="1:3" x14ac:dyDescent="0.25">
      <c r="A158" s="117" t="s">
        <v>453</v>
      </c>
    </row>
    <row r="159" spans="1:3" x14ac:dyDescent="0.25">
      <c r="A159" s="122" t="s">
        <v>120</v>
      </c>
      <c r="B159" s="115" t="s">
        <v>86</v>
      </c>
      <c r="C159" s="115" t="s">
        <v>87</v>
      </c>
    </row>
    <row r="160" spans="1:3" x14ac:dyDescent="0.25">
      <c r="A160" s="121" t="s">
        <v>304</v>
      </c>
      <c r="B160" s="119">
        <v>0.48111954077765384</v>
      </c>
      <c r="C160" s="113">
        <v>0.51888045922234605</v>
      </c>
    </row>
    <row r="161" spans="1:7" x14ac:dyDescent="0.25">
      <c r="A161" s="120" t="s">
        <v>305</v>
      </c>
      <c r="B161" s="118">
        <v>0.39065701954552812</v>
      </c>
      <c r="C161" s="112">
        <v>0.60934298045447188</v>
      </c>
    </row>
    <row r="162" spans="1:7" x14ac:dyDescent="0.25">
      <c r="A162" s="120" t="s">
        <v>306</v>
      </c>
      <c r="B162" s="118">
        <v>0.55940535755788279</v>
      </c>
      <c r="C162" s="112">
        <v>0.44059464244211732</v>
      </c>
    </row>
    <row r="163" spans="1:7" x14ac:dyDescent="0.25">
      <c r="A163" s="120" t="s">
        <v>307</v>
      </c>
      <c r="B163" s="118">
        <v>0.6268130186434262</v>
      </c>
      <c r="C163" s="113">
        <v>0.3731869813565738</v>
      </c>
    </row>
    <row r="164" spans="1:7" x14ac:dyDescent="0.25">
      <c r="A164" s="121" t="s">
        <v>308</v>
      </c>
      <c r="B164" s="119">
        <v>0.69309924028183978</v>
      </c>
      <c r="C164" s="112">
        <v>0.30690075971816033</v>
      </c>
    </row>
    <row r="165" spans="1:7" x14ac:dyDescent="0.25">
      <c r="A165" s="120" t="s">
        <v>296</v>
      </c>
      <c r="B165" s="118">
        <v>0.69058012772145405</v>
      </c>
      <c r="C165" s="112">
        <v>0.30941987227854584</v>
      </c>
    </row>
    <row r="166" spans="1:7" x14ac:dyDescent="0.25">
      <c r="A166" s="120" t="s">
        <v>297</v>
      </c>
      <c r="B166" s="118">
        <v>0.61219269474695559</v>
      </c>
      <c r="C166" s="113">
        <v>0.38780730525304441</v>
      </c>
    </row>
    <row r="167" spans="1:7" x14ac:dyDescent="0.25">
      <c r="A167" s="121" t="s">
        <v>298</v>
      </c>
      <c r="B167" s="119">
        <v>0.54964649812733157</v>
      </c>
      <c r="C167" s="113">
        <v>0.45035350187266848</v>
      </c>
    </row>
    <row r="168" spans="1:7" x14ac:dyDescent="0.25">
      <c r="A168" s="121" t="s">
        <v>299</v>
      </c>
      <c r="B168" s="119">
        <v>0.5639026532935405</v>
      </c>
      <c r="C168" s="113">
        <v>0.4360973467064595</v>
      </c>
    </row>
    <row r="169" spans="1:7" x14ac:dyDescent="0.25">
      <c r="A169" s="120" t="s">
        <v>300</v>
      </c>
      <c r="B169" s="118">
        <v>0.59138692125578907</v>
      </c>
      <c r="C169" s="112">
        <v>0.40861307874421099</v>
      </c>
    </row>
    <row r="170" spans="1:7" x14ac:dyDescent="0.25">
      <c r="A170" s="121" t="s">
        <v>51</v>
      </c>
      <c r="B170" s="119">
        <v>0.61719193672063577</v>
      </c>
      <c r="C170" s="113">
        <v>0.38281012778234452</v>
      </c>
    </row>
    <row r="172" spans="1:7" x14ac:dyDescent="0.25">
      <c r="A172" s="117" t="s">
        <v>454</v>
      </c>
    </row>
    <row r="173" spans="1:7" x14ac:dyDescent="0.25">
      <c r="A173" s="122" t="s">
        <v>289</v>
      </c>
      <c r="B173" s="122" t="s">
        <v>173</v>
      </c>
      <c r="C173" s="122" t="s">
        <v>104</v>
      </c>
      <c r="D173" s="115" t="s">
        <v>105</v>
      </c>
      <c r="E173" s="123" t="s">
        <v>111</v>
      </c>
      <c r="F173" s="123" t="s">
        <v>244</v>
      </c>
      <c r="G173" s="115" t="s">
        <v>112</v>
      </c>
    </row>
    <row r="174" spans="1:7" x14ac:dyDescent="0.25">
      <c r="A174" s="194" t="s">
        <v>68</v>
      </c>
      <c r="B174" s="198">
        <v>2021</v>
      </c>
      <c r="C174" s="121" t="s">
        <v>86</v>
      </c>
      <c r="D174" s="118">
        <v>0.40744060959211115</v>
      </c>
      <c r="E174" s="118">
        <v>0.44884488448844884</v>
      </c>
      <c r="F174" s="118">
        <v>0.51388888888888884</v>
      </c>
      <c r="G174" s="112">
        <v>0.4925373134328358</v>
      </c>
    </row>
    <row r="175" spans="1:7" x14ac:dyDescent="0.25">
      <c r="A175" s="195"/>
      <c r="B175" s="199"/>
      <c r="C175" s="120" t="s">
        <v>87</v>
      </c>
      <c r="D175" s="118">
        <v>0.53742716270730617</v>
      </c>
      <c r="E175" s="118">
        <v>0.49834983498349833</v>
      </c>
      <c r="F175" s="118">
        <v>0.47222222222222221</v>
      </c>
      <c r="G175" s="112">
        <v>0.4925373134328358</v>
      </c>
    </row>
    <row r="176" spans="1:7" x14ac:dyDescent="0.25">
      <c r="A176" s="195"/>
      <c r="B176" s="200"/>
      <c r="C176" s="120" t="s">
        <v>212</v>
      </c>
      <c r="D176" s="118">
        <v>5.5132227700582695E-2</v>
      </c>
      <c r="E176" s="118">
        <v>5.2805280528052806E-2</v>
      </c>
      <c r="F176" s="118">
        <v>1.3888888888888888E-2</v>
      </c>
      <c r="G176" s="113">
        <v>1.4925373134328358E-2</v>
      </c>
    </row>
    <row r="177" spans="1:11" x14ac:dyDescent="0.25">
      <c r="A177" s="195"/>
      <c r="B177" s="198">
        <v>2022</v>
      </c>
      <c r="C177" s="120" t="s">
        <v>86</v>
      </c>
      <c r="D177" s="119">
        <v>0.33779418550992157</v>
      </c>
      <c r="E177" s="119">
        <v>0.35969387755102039</v>
      </c>
      <c r="F177" s="119">
        <v>0.44047619047619047</v>
      </c>
      <c r="G177" s="112">
        <v>0.43037974683544306</v>
      </c>
    </row>
    <row r="178" spans="1:11" x14ac:dyDescent="0.25">
      <c r="A178" s="195"/>
      <c r="B178" s="199"/>
      <c r="C178" s="121" t="s">
        <v>87</v>
      </c>
      <c r="D178" s="118">
        <v>0.60544531610521457</v>
      </c>
      <c r="E178" s="118">
        <v>0.59183673469387754</v>
      </c>
      <c r="F178" s="118">
        <v>0.47619047619047616</v>
      </c>
      <c r="G178" s="112">
        <v>0.48101265822784811</v>
      </c>
    </row>
    <row r="179" spans="1:11" x14ac:dyDescent="0.25">
      <c r="A179" s="195"/>
      <c r="B179" s="200"/>
      <c r="C179" s="120" t="s">
        <v>212</v>
      </c>
      <c r="D179" s="118">
        <v>5.6760498384863869E-2</v>
      </c>
      <c r="E179" s="118">
        <v>4.8469387755102039E-2</v>
      </c>
      <c r="F179" s="118">
        <v>8.3333333333333329E-2</v>
      </c>
      <c r="G179" s="113">
        <v>8.8607594936708861E-2</v>
      </c>
    </row>
    <row r="180" spans="1:11" x14ac:dyDescent="0.25">
      <c r="A180" s="195"/>
      <c r="B180" s="198">
        <v>2023</v>
      </c>
      <c r="C180" s="120" t="s">
        <v>86</v>
      </c>
      <c r="D180" s="119">
        <v>0.30434782608695654</v>
      </c>
      <c r="E180" s="119">
        <v>0.35924932975871315</v>
      </c>
      <c r="F180" s="119">
        <v>0.375</v>
      </c>
      <c r="G180" s="113">
        <v>0.37333333333333335</v>
      </c>
    </row>
    <row r="181" spans="1:11" x14ac:dyDescent="0.25">
      <c r="A181" s="195"/>
      <c r="B181" s="199"/>
      <c r="C181" s="121" t="s">
        <v>87</v>
      </c>
      <c r="D181" s="119">
        <v>0.62784204228161145</v>
      </c>
      <c r="E181" s="119">
        <v>0.58981233243967823</v>
      </c>
      <c r="F181" s="119">
        <v>0.5625</v>
      </c>
      <c r="G181" s="113">
        <v>0.56000000000000005</v>
      </c>
    </row>
    <row r="182" spans="1:11" x14ac:dyDescent="0.25">
      <c r="A182" s="196"/>
      <c r="B182" s="200"/>
      <c r="C182" s="121" t="s">
        <v>212</v>
      </c>
      <c r="D182" s="118">
        <v>6.7810131631431986E-2</v>
      </c>
      <c r="E182" s="118">
        <v>5.0938337801608578E-2</v>
      </c>
      <c r="F182" s="118">
        <v>6.25E-2</v>
      </c>
      <c r="G182" s="112">
        <v>6.6666666666666666E-2</v>
      </c>
    </row>
    <row r="183" spans="1:11" x14ac:dyDescent="0.25">
      <c r="A183" s="201" t="s">
        <v>69</v>
      </c>
      <c r="B183" s="204">
        <v>2021</v>
      </c>
      <c r="C183" s="120" t="s">
        <v>86</v>
      </c>
      <c r="D183" s="119">
        <v>0.40308426893792748</v>
      </c>
      <c r="E183" s="119">
        <v>0.45091359554041499</v>
      </c>
      <c r="F183" s="119">
        <v>0.41515650741350907</v>
      </c>
      <c r="G183" s="113">
        <v>0.42458100558659218</v>
      </c>
    </row>
    <row r="184" spans="1:11" x14ac:dyDescent="0.25">
      <c r="A184" s="202"/>
      <c r="B184" s="205"/>
      <c r="C184" s="121" t="s">
        <v>87</v>
      </c>
      <c r="D184" s="118">
        <v>0.55703961801522772</v>
      </c>
      <c r="E184" s="118">
        <v>0.50758748838649737</v>
      </c>
      <c r="F184" s="118">
        <v>0.53047775947281717</v>
      </c>
      <c r="G184" s="112">
        <v>0.52327746741154557</v>
      </c>
    </row>
    <row r="185" spans="1:11" x14ac:dyDescent="0.25">
      <c r="A185" s="202"/>
      <c r="B185" s="206"/>
      <c r="C185" s="121" t="s">
        <v>212</v>
      </c>
      <c r="D185" s="118">
        <v>3.9876113046844755E-2</v>
      </c>
      <c r="E185" s="118">
        <v>4.1498916073087644E-2</v>
      </c>
      <c r="F185" s="118">
        <v>5.4365733113673806E-2</v>
      </c>
      <c r="G185" s="112">
        <v>5.2141527001862198E-2</v>
      </c>
    </row>
    <row r="186" spans="1:11" x14ac:dyDescent="0.25">
      <c r="A186" s="202"/>
      <c r="B186" s="204">
        <v>2022</v>
      </c>
      <c r="C186" s="120" t="s">
        <v>86</v>
      </c>
      <c r="D186" s="118">
        <v>0.3878146661802262</v>
      </c>
      <c r="E186" s="118">
        <v>0.43979057591623039</v>
      </c>
      <c r="F186" s="118">
        <v>0.42705167173252279</v>
      </c>
      <c r="G186" s="113">
        <v>0.41956882255389716</v>
      </c>
    </row>
    <row r="187" spans="1:11" x14ac:dyDescent="0.25">
      <c r="A187" s="202"/>
      <c r="B187" s="205"/>
      <c r="C187" s="120" t="s">
        <v>87</v>
      </c>
      <c r="D187" s="119">
        <v>0.57147026632615838</v>
      </c>
      <c r="E187" s="119">
        <v>0.52065154159395</v>
      </c>
      <c r="F187" s="119">
        <v>0.5121580547112462</v>
      </c>
      <c r="G187" s="112">
        <v>0.52238805970149249</v>
      </c>
    </row>
    <row r="188" spans="1:11" x14ac:dyDescent="0.25">
      <c r="A188" s="202"/>
      <c r="B188" s="206"/>
      <c r="C188" s="120" t="s">
        <v>212</v>
      </c>
      <c r="D188" s="118">
        <v>4.0715067493615469E-2</v>
      </c>
      <c r="E188" s="118">
        <v>3.955788248981966E-2</v>
      </c>
      <c r="F188" s="118">
        <v>6.0790273556231005E-2</v>
      </c>
      <c r="G188" s="112">
        <v>5.8043117744610281E-2</v>
      </c>
    </row>
    <row r="189" spans="1:11" x14ac:dyDescent="0.25">
      <c r="A189" s="202"/>
      <c r="B189" s="204">
        <v>2023</v>
      </c>
      <c r="C189" s="121" t="s">
        <v>86</v>
      </c>
      <c r="D189" s="118">
        <v>0.44967191601049866</v>
      </c>
      <c r="E189" s="118">
        <v>0.51424172440338722</v>
      </c>
      <c r="F189" s="118">
        <v>0.48939179632248941</v>
      </c>
      <c r="G189" s="113">
        <v>0.48356807511737088</v>
      </c>
    </row>
    <row r="190" spans="1:11" x14ac:dyDescent="0.25">
      <c r="A190" s="202"/>
      <c r="B190" s="205"/>
      <c r="C190" s="120" t="s">
        <v>87</v>
      </c>
      <c r="D190" s="119">
        <v>0.50866141732283465</v>
      </c>
      <c r="E190" s="119">
        <v>0.43854246856556328</v>
      </c>
      <c r="F190" s="119">
        <v>0.45544554455445546</v>
      </c>
      <c r="G190" s="113">
        <v>0.46322378716744916</v>
      </c>
      <c r="K190" s="25"/>
    </row>
    <row r="191" spans="1:11" x14ac:dyDescent="0.25">
      <c r="A191" s="203"/>
      <c r="B191" s="206"/>
      <c r="C191" s="121" t="s">
        <v>212</v>
      </c>
      <c r="D191" s="119">
        <v>4.1666666666666664E-2</v>
      </c>
      <c r="E191" s="119">
        <v>4.7215807031049523E-2</v>
      </c>
      <c r="F191" s="119">
        <v>5.5162659123055166E-2</v>
      </c>
      <c r="G191" s="113">
        <v>5.3208137715179966E-2</v>
      </c>
    </row>
    <row r="193" spans="1:7" x14ac:dyDescent="0.25">
      <c r="A193" s="117" t="s">
        <v>309</v>
      </c>
    </row>
    <row r="194" spans="1:7" x14ac:dyDescent="0.25">
      <c r="A194" s="115"/>
      <c r="B194" s="123" t="s">
        <v>173</v>
      </c>
      <c r="C194" s="126" t="s">
        <v>104</v>
      </c>
      <c r="D194" s="123" t="s">
        <v>105</v>
      </c>
      <c r="E194" s="123" t="s">
        <v>111</v>
      </c>
      <c r="F194" s="123" t="s">
        <v>244</v>
      </c>
      <c r="G194" s="115" t="s">
        <v>112</v>
      </c>
    </row>
    <row r="195" spans="1:7" x14ac:dyDescent="0.25">
      <c r="A195" s="201" t="s">
        <v>81</v>
      </c>
      <c r="B195" s="204">
        <v>2021</v>
      </c>
      <c r="C195" s="124" t="s">
        <v>86</v>
      </c>
      <c r="D195" s="118">
        <v>0.37</v>
      </c>
      <c r="E195" s="110">
        <f>23/56</f>
        <v>0.4107142857142857</v>
      </c>
      <c r="F195" s="118">
        <f>1/7</f>
        <v>0.14285714285714285</v>
      </c>
      <c r="G195" s="112">
        <f>1/7</f>
        <v>0.14285714285714285</v>
      </c>
    </row>
    <row r="196" spans="1:7" x14ac:dyDescent="0.25">
      <c r="A196" s="202"/>
      <c r="B196" s="205"/>
      <c r="C196" s="125" t="s">
        <v>87</v>
      </c>
      <c r="D196" s="118">
        <v>0.56999999999999995</v>
      </c>
      <c r="E196" s="109">
        <f>31/56</f>
        <v>0.5535714285714286</v>
      </c>
      <c r="F196" s="118">
        <f>6/7</f>
        <v>0.8571428571428571</v>
      </c>
      <c r="G196" s="113">
        <f>6/7</f>
        <v>0.8571428571428571</v>
      </c>
    </row>
    <row r="197" spans="1:7" x14ac:dyDescent="0.25">
      <c r="A197" s="202"/>
      <c r="B197" s="204">
        <v>2022</v>
      </c>
      <c r="C197" s="125" t="s">
        <v>86</v>
      </c>
      <c r="D197" s="119">
        <v>0.28999999999999998</v>
      </c>
      <c r="E197" s="109">
        <f>37/107</f>
        <v>0.34579439252336447</v>
      </c>
      <c r="F197" s="119">
        <f>7/17</f>
        <v>0.41176470588235292</v>
      </c>
      <c r="G197" s="112">
        <f>6/16</f>
        <v>0.375</v>
      </c>
    </row>
    <row r="198" spans="1:7" x14ac:dyDescent="0.25">
      <c r="A198" s="202"/>
      <c r="B198" s="205"/>
      <c r="C198" s="124" t="s">
        <v>87</v>
      </c>
      <c r="D198" s="119">
        <v>0.65</v>
      </c>
      <c r="E198" s="110">
        <f>65/107</f>
        <v>0.60747663551401865</v>
      </c>
      <c r="F198" s="119">
        <f>8/17</f>
        <v>0.47058823529411764</v>
      </c>
      <c r="G198" s="112">
        <f>8/16</f>
        <v>0.5</v>
      </c>
    </row>
    <row r="199" spans="1:7" x14ac:dyDescent="0.25">
      <c r="A199" s="202"/>
      <c r="B199" s="204">
        <v>2023</v>
      </c>
      <c r="C199" s="124" t="s">
        <v>86</v>
      </c>
      <c r="D199" s="118">
        <v>0.22</v>
      </c>
      <c r="E199" s="110">
        <f>38/139</f>
        <v>0.2733812949640288</v>
      </c>
      <c r="F199" s="118">
        <f>8/25</f>
        <v>0.32</v>
      </c>
      <c r="G199" s="113">
        <f>6/21</f>
        <v>0.2857142857142857</v>
      </c>
    </row>
    <row r="200" spans="1:7" x14ac:dyDescent="0.25">
      <c r="A200" s="224"/>
      <c r="B200" s="225"/>
      <c r="C200" s="124" t="s">
        <v>87</v>
      </c>
      <c r="D200" s="119">
        <v>0.71</v>
      </c>
      <c r="E200" s="110">
        <f>94/139</f>
        <v>0.67625899280575541</v>
      </c>
      <c r="F200" s="119">
        <f>14/25</f>
        <v>0.56000000000000005</v>
      </c>
      <c r="G200" s="113">
        <f>12/21</f>
        <v>0.5714285714285714</v>
      </c>
    </row>
    <row r="201" spans="1:7" x14ac:dyDescent="0.25">
      <c r="A201" s="202"/>
    </row>
    <row r="202" spans="1:7" x14ac:dyDescent="0.25">
      <c r="A202" s="117" t="s">
        <v>310</v>
      </c>
    </row>
    <row r="203" spans="1:7" x14ac:dyDescent="0.25">
      <c r="A203" s="115"/>
      <c r="B203" s="123" t="s">
        <v>173</v>
      </c>
      <c r="C203" s="126" t="s">
        <v>104</v>
      </c>
      <c r="D203" s="123" t="s">
        <v>105</v>
      </c>
      <c r="E203" s="123" t="s">
        <v>111</v>
      </c>
      <c r="F203" s="123" t="s">
        <v>244</v>
      </c>
      <c r="G203" s="115" t="s">
        <v>112</v>
      </c>
    </row>
    <row r="204" spans="1:7" x14ac:dyDescent="0.25">
      <c r="A204" s="201" t="s">
        <v>81</v>
      </c>
      <c r="B204" s="204">
        <v>2021</v>
      </c>
      <c r="C204" s="124" t="s">
        <v>86</v>
      </c>
      <c r="D204" s="118">
        <v>0.37</v>
      </c>
      <c r="E204" s="110">
        <v>9.6234309623430964E-2</v>
      </c>
      <c r="F204" s="118">
        <v>4.3478260869565216E-2</v>
      </c>
      <c r="G204" s="112">
        <v>1</v>
      </c>
    </row>
    <row r="205" spans="1:7" x14ac:dyDescent="0.25">
      <c r="A205" s="202"/>
      <c r="B205" s="205"/>
      <c r="C205" s="125" t="s">
        <v>87</v>
      </c>
      <c r="D205" s="118">
        <v>0.56999999999999995</v>
      </c>
      <c r="E205" s="109">
        <v>8.5635359116022103E-2</v>
      </c>
      <c r="F205" s="118">
        <v>0.19354838709677419</v>
      </c>
      <c r="G205" s="113">
        <v>1</v>
      </c>
    </row>
    <row r="206" spans="1:7" x14ac:dyDescent="0.25">
      <c r="A206" s="202"/>
      <c r="B206" s="204">
        <v>2022</v>
      </c>
      <c r="C206" s="125" t="s">
        <v>86</v>
      </c>
      <c r="D206" s="119">
        <v>0.28999999999999998</v>
      </c>
      <c r="E206" s="109">
        <v>0.16444444444444445</v>
      </c>
      <c r="F206" s="119">
        <v>0.1891891891891892</v>
      </c>
      <c r="G206" s="112">
        <v>0.8571428571428571</v>
      </c>
    </row>
    <row r="207" spans="1:7" x14ac:dyDescent="0.25">
      <c r="A207" s="202"/>
      <c r="B207" s="205"/>
      <c r="C207" s="124" t="s">
        <v>87</v>
      </c>
      <c r="D207" s="119">
        <v>0.65</v>
      </c>
      <c r="E207" s="110">
        <v>0.12670565302144249</v>
      </c>
      <c r="F207" s="119">
        <v>0.12307692307692308</v>
      </c>
      <c r="G207" s="112">
        <v>1</v>
      </c>
    </row>
    <row r="208" spans="1:7" x14ac:dyDescent="0.25">
      <c r="A208" s="202"/>
      <c r="B208" s="204">
        <v>2023</v>
      </c>
      <c r="C208" s="124" t="s">
        <v>86</v>
      </c>
      <c r="D208" s="118">
        <v>0.22</v>
      </c>
      <c r="E208" s="110">
        <v>0.12337662337662338</v>
      </c>
      <c r="F208" s="118">
        <v>0.21052631578947367</v>
      </c>
      <c r="G208" s="113">
        <v>0.75</v>
      </c>
    </row>
    <row r="209" spans="1:13" x14ac:dyDescent="0.25">
      <c r="A209" s="224"/>
      <c r="B209" s="225"/>
      <c r="C209" s="124" t="s">
        <v>87</v>
      </c>
      <c r="D209" s="119">
        <v>0.71</v>
      </c>
      <c r="E209" s="110">
        <v>9.4E-2</v>
      </c>
      <c r="F209" s="119">
        <v>0.14893617021276595</v>
      </c>
      <c r="G209" s="113">
        <v>0.8571428571428571</v>
      </c>
    </row>
    <row r="211" spans="1:13" x14ac:dyDescent="0.25">
      <c r="A211" s="117" t="s">
        <v>455</v>
      </c>
    </row>
    <row r="212" spans="1:13" x14ac:dyDescent="0.25">
      <c r="A212" s="126" t="s">
        <v>67</v>
      </c>
      <c r="B212" s="123" t="s">
        <v>103</v>
      </c>
      <c r="C212" s="123" t="s">
        <v>104</v>
      </c>
      <c r="D212" s="123" t="s">
        <v>105</v>
      </c>
      <c r="E212" s="123" t="s">
        <v>111</v>
      </c>
      <c r="F212" s="123" t="s">
        <v>244</v>
      </c>
      <c r="G212" s="210" t="s">
        <v>112</v>
      </c>
    </row>
    <row r="213" spans="1:13" x14ac:dyDescent="0.25">
      <c r="A213" s="201" t="s">
        <v>70</v>
      </c>
      <c r="B213" s="204">
        <v>2021</v>
      </c>
      <c r="C213" s="124" t="s">
        <v>86</v>
      </c>
      <c r="D213" s="118">
        <v>0.54190231362467867</v>
      </c>
      <c r="E213" s="112">
        <v>0.301707779886148</v>
      </c>
      <c r="F213" s="118">
        <v>0.19496855345911901</v>
      </c>
      <c r="G213" s="112">
        <v>0.94354838709677424</v>
      </c>
      <c r="H213" s="219"/>
      <c r="I213" s="223"/>
      <c r="K213" s="1"/>
      <c r="L213" s="1"/>
      <c r="M213" s="1"/>
    </row>
    <row r="214" spans="1:13" x14ac:dyDescent="0.25">
      <c r="A214" s="202"/>
      <c r="B214" s="205"/>
      <c r="C214" s="125" t="s">
        <v>87</v>
      </c>
      <c r="D214" s="118">
        <v>0.41748071979434448</v>
      </c>
      <c r="E214" s="112">
        <v>0.25061576354679804</v>
      </c>
      <c r="F214" s="118">
        <v>0.20147420147420148</v>
      </c>
      <c r="G214" s="112">
        <v>0.86585365853658536</v>
      </c>
      <c r="H214" s="219"/>
      <c r="I214" s="223"/>
      <c r="K214" s="1"/>
      <c r="L214" s="1"/>
      <c r="M214" s="1"/>
    </row>
    <row r="215" spans="1:13" x14ac:dyDescent="0.25">
      <c r="A215" s="202"/>
      <c r="B215" s="204">
        <v>2022</v>
      </c>
      <c r="C215" s="125" t="s">
        <v>86</v>
      </c>
      <c r="D215" s="118">
        <v>0.55833513047228811</v>
      </c>
      <c r="E215" s="112">
        <v>0.32367709540363077</v>
      </c>
      <c r="F215" s="118">
        <v>0.25178997613365156</v>
      </c>
      <c r="G215" s="112">
        <v>0.90995260663507105</v>
      </c>
      <c r="H215" s="219"/>
      <c r="I215" s="223"/>
      <c r="K215" s="1"/>
      <c r="L215" s="1"/>
      <c r="M215" s="1"/>
    </row>
    <row r="216" spans="1:13" x14ac:dyDescent="0.25">
      <c r="A216" s="202"/>
      <c r="B216" s="205"/>
      <c r="C216" s="124" t="s">
        <v>87</v>
      </c>
      <c r="D216" s="118">
        <v>0.39443605779598878</v>
      </c>
      <c r="E216" s="112">
        <v>0.24330235101148168</v>
      </c>
      <c r="F216" s="118">
        <v>0.22696629213483147</v>
      </c>
      <c r="G216" s="112">
        <v>0.92079207920792083</v>
      </c>
      <c r="H216" s="219"/>
      <c r="I216" s="223"/>
      <c r="K216" s="1"/>
      <c r="L216" s="1"/>
      <c r="M216" s="1"/>
    </row>
    <row r="217" spans="1:13" x14ac:dyDescent="0.25">
      <c r="A217" s="202"/>
      <c r="B217" s="204">
        <v>2023</v>
      </c>
      <c r="C217" s="124" t="s">
        <v>86</v>
      </c>
      <c r="D217" s="118">
        <v>0.54816029997656435</v>
      </c>
      <c r="E217" s="112">
        <v>0.48610517315091922</v>
      </c>
      <c r="F217" s="118">
        <v>0.15919085312225154</v>
      </c>
      <c r="G217" s="112">
        <v>0.93370165745856348</v>
      </c>
      <c r="H217" s="219"/>
      <c r="I217" s="223"/>
      <c r="K217" s="1"/>
      <c r="L217" s="1"/>
      <c r="M217" s="1"/>
    </row>
    <row r="218" spans="1:13" x14ac:dyDescent="0.25">
      <c r="A218" s="224"/>
      <c r="B218" s="225"/>
      <c r="C218" s="124" t="s">
        <v>87</v>
      </c>
      <c r="D218" s="118">
        <v>0.40086711975626904</v>
      </c>
      <c r="E218" s="112">
        <v>0.3960830166617948</v>
      </c>
      <c r="F218" s="118">
        <v>0.12767527675276752</v>
      </c>
      <c r="G218" s="112">
        <v>0.90751445086705207</v>
      </c>
      <c r="H218" s="219"/>
      <c r="I218" s="223"/>
      <c r="K218" s="1"/>
      <c r="L218" s="1"/>
      <c r="M218" s="1"/>
    </row>
    <row r="219" spans="1:13" x14ac:dyDescent="0.25">
      <c r="A219" s="201" t="s">
        <v>71</v>
      </c>
      <c r="B219" s="204">
        <v>2021</v>
      </c>
      <c r="C219" s="124" t="s">
        <v>86</v>
      </c>
      <c r="D219" s="118">
        <v>0.60209424083769636</v>
      </c>
      <c r="E219" s="112">
        <v>0.28231884057971013</v>
      </c>
      <c r="F219" s="118">
        <v>0.17351129363449691</v>
      </c>
      <c r="G219" s="112">
        <v>0.92307692307692313</v>
      </c>
      <c r="H219" s="223"/>
      <c r="I219" s="223"/>
      <c r="K219" s="1"/>
      <c r="L219" s="1"/>
      <c r="M219" s="1"/>
    </row>
    <row r="220" spans="1:13" x14ac:dyDescent="0.25">
      <c r="A220" s="202"/>
      <c r="B220" s="205"/>
      <c r="C220" s="125" t="s">
        <v>87</v>
      </c>
      <c r="D220" s="118">
        <v>0.37102966841186735</v>
      </c>
      <c r="E220" s="112">
        <v>0.24835371589840075</v>
      </c>
      <c r="F220" s="118">
        <v>0.15340909090909091</v>
      </c>
      <c r="G220" s="112">
        <v>0.88888888888888884</v>
      </c>
      <c r="H220" s="223"/>
      <c r="I220" s="223"/>
      <c r="K220" s="1"/>
      <c r="L220" s="1"/>
      <c r="M220" s="1"/>
    </row>
    <row r="221" spans="1:13" x14ac:dyDescent="0.25">
      <c r="A221" s="202"/>
      <c r="B221" s="204">
        <v>2022</v>
      </c>
      <c r="C221" s="125" t="s">
        <v>86</v>
      </c>
      <c r="D221" s="118">
        <v>0.63404383068147707</v>
      </c>
      <c r="E221" s="112">
        <v>0.29900568181818182</v>
      </c>
      <c r="F221" s="118">
        <v>0.24703087885985747</v>
      </c>
      <c r="G221" s="112">
        <v>0.90384615384615385</v>
      </c>
      <c r="H221" s="223"/>
      <c r="I221" s="223"/>
      <c r="K221" s="1"/>
      <c r="L221" s="1"/>
      <c r="M221" s="1"/>
    </row>
    <row r="222" spans="1:13" x14ac:dyDescent="0.25">
      <c r="A222" s="202"/>
      <c r="B222" s="205"/>
      <c r="C222" s="124" t="s">
        <v>87</v>
      </c>
      <c r="D222" s="118">
        <v>0.32197538276793758</v>
      </c>
      <c r="E222" s="112">
        <v>0.24615384615384617</v>
      </c>
      <c r="F222" s="118">
        <v>0.23863636363636365</v>
      </c>
      <c r="G222" s="112">
        <v>0.8571428571428571</v>
      </c>
      <c r="H222" s="223"/>
      <c r="I222" s="223"/>
      <c r="K222" s="1"/>
      <c r="L222" s="1"/>
      <c r="M222" s="1"/>
    </row>
    <row r="223" spans="1:13" x14ac:dyDescent="0.25">
      <c r="A223" s="202"/>
      <c r="B223" s="204">
        <v>2023</v>
      </c>
      <c r="C223" s="124" t="s">
        <v>86</v>
      </c>
      <c r="D223" s="118">
        <v>0.59476923076923072</v>
      </c>
      <c r="E223" s="112">
        <v>0.45404380065528538</v>
      </c>
      <c r="F223" s="118">
        <v>0.14812001519179643</v>
      </c>
      <c r="G223" s="112">
        <v>0.93076923076923079</v>
      </c>
      <c r="H223" s="223"/>
      <c r="I223" s="223"/>
      <c r="K223" s="1"/>
      <c r="L223" s="1"/>
      <c r="M223" s="1"/>
    </row>
    <row r="224" spans="1:13" x14ac:dyDescent="0.25">
      <c r="A224" s="224"/>
      <c r="B224" s="225"/>
      <c r="C224" s="124" t="s">
        <v>87</v>
      </c>
      <c r="D224" s="119">
        <v>0.36420512820512818</v>
      </c>
      <c r="E224" s="113">
        <v>0.45198535623767955</v>
      </c>
      <c r="F224" s="119">
        <v>0.1146417445482866</v>
      </c>
      <c r="G224" s="113">
        <v>0.91847826086956519</v>
      </c>
      <c r="H224" s="223"/>
      <c r="I224" s="223"/>
      <c r="K224" s="1"/>
      <c r="L224" s="1"/>
      <c r="M224" s="1"/>
    </row>
    <row r="226" spans="1:4" x14ac:dyDescent="0.25">
      <c r="A226" s="117" t="s">
        <v>456</v>
      </c>
    </row>
    <row r="227" spans="1:4" x14ac:dyDescent="0.25">
      <c r="A227" s="70" t="s">
        <v>311</v>
      </c>
      <c r="B227" s="70" t="s">
        <v>312</v>
      </c>
      <c r="C227" s="70" t="s">
        <v>313</v>
      </c>
      <c r="D227" s="70" t="s">
        <v>314</v>
      </c>
    </row>
    <row r="228" spans="1:4" x14ac:dyDescent="0.25">
      <c r="A228" s="68" t="s">
        <v>315</v>
      </c>
      <c r="B228" s="118">
        <v>0</v>
      </c>
      <c r="C228" s="118">
        <v>1</v>
      </c>
      <c r="D228" s="112"/>
    </row>
    <row r="229" spans="1:4" x14ac:dyDescent="0.25">
      <c r="A229" s="68" t="s">
        <v>316</v>
      </c>
      <c r="B229" s="118">
        <f>6/212</f>
        <v>2.8301886792452831E-2</v>
      </c>
      <c r="C229" s="118">
        <f>205/212</f>
        <v>0.96698113207547165</v>
      </c>
      <c r="D229" s="112">
        <f>1/212</f>
        <v>4.7169811320754715E-3</v>
      </c>
    </row>
    <row r="230" spans="1:4" x14ac:dyDescent="0.25">
      <c r="A230" s="68" t="s">
        <v>317</v>
      </c>
      <c r="B230" s="118">
        <f>1/18</f>
        <v>5.5555555555555552E-2</v>
      </c>
      <c r="C230" s="118">
        <f>17/18</f>
        <v>0.94444444444444442</v>
      </c>
      <c r="D230" s="112"/>
    </row>
    <row r="231" spans="1:4" x14ac:dyDescent="0.25">
      <c r="A231" s="68" t="s">
        <v>318</v>
      </c>
      <c r="B231" s="118">
        <f>10/127</f>
        <v>7.874015748031496E-2</v>
      </c>
      <c r="C231" s="118">
        <f>116/127</f>
        <v>0.91338582677165359</v>
      </c>
      <c r="D231" s="112">
        <f>1/127</f>
        <v>7.874015748031496E-3</v>
      </c>
    </row>
    <row r="232" spans="1:4" x14ac:dyDescent="0.25">
      <c r="A232" s="68" t="s">
        <v>319</v>
      </c>
      <c r="B232" s="118">
        <f>15/100</f>
        <v>0.15</v>
      </c>
      <c r="C232" s="118">
        <f>82/100</f>
        <v>0.82</v>
      </c>
      <c r="D232" s="112">
        <f>3/100</f>
        <v>0.03</v>
      </c>
    </row>
    <row r="233" spans="1:4" x14ac:dyDescent="0.25">
      <c r="A233" s="68" t="s">
        <v>320</v>
      </c>
      <c r="B233" s="118">
        <f>9/33</f>
        <v>0.27272727272727271</v>
      </c>
      <c r="C233" s="118">
        <f>23/33</f>
        <v>0.69696969696969702</v>
      </c>
      <c r="D233" s="112">
        <f>1/33</f>
        <v>3.0303030303030304E-2</v>
      </c>
    </row>
    <row r="234" spans="1:4" x14ac:dyDescent="0.25">
      <c r="A234" s="68" t="s">
        <v>321</v>
      </c>
      <c r="B234" s="118">
        <f>17/54</f>
        <v>0.31481481481481483</v>
      </c>
      <c r="C234" s="118">
        <f>35/54</f>
        <v>0.64814814814814814</v>
      </c>
      <c r="D234" s="112">
        <f>2/54</f>
        <v>3.7037037037037035E-2</v>
      </c>
    </row>
    <row r="235" spans="1:4" x14ac:dyDescent="0.25">
      <c r="A235" s="68" t="s">
        <v>322</v>
      </c>
      <c r="B235" s="118">
        <f>5/13</f>
        <v>0.38461538461538464</v>
      </c>
      <c r="C235" s="118">
        <f>8/13</f>
        <v>0.61538461538461542</v>
      </c>
      <c r="D235" s="112"/>
    </row>
    <row r="236" spans="1:4" x14ac:dyDescent="0.25">
      <c r="A236" s="68" t="s">
        <v>323</v>
      </c>
      <c r="B236" s="118">
        <f>142/369</f>
        <v>0.38482384823848237</v>
      </c>
      <c r="C236" s="118">
        <f>217/369</f>
        <v>0.58807588075880757</v>
      </c>
      <c r="D236" s="112">
        <f>10/369</f>
        <v>2.7100271002710029E-2</v>
      </c>
    </row>
    <row r="237" spans="1:4" x14ac:dyDescent="0.25">
      <c r="A237" s="68" t="s">
        <v>324</v>
      </c>
      <c r="B237" s="118">
        <f>81/194</f>
        <v>0.4175257731958763</v>
      </c>
      <c r="C237" s="118">
        <f>108/194</f>
        <v>0.55670103092783507</v>
      </c>
      <c r="D237" s="112">
        <f>5/194</f>
        <v>2.5773195876288658E-2</v>
      </c>
    </row>
    <row r="238" spans="1:4" x14ac:dyDescent="0.25">
      <c r="A238" s="68" t="s">
        <v>325</v>
      </c>
      <c r="B238" s="118">
        <f>75/165</f>
        <v>0.45454545454545453</v>
      </c>
      <c r="C238" s="118">
        <f>85/165</f>
        <v>0.51515151515151514</v>
      </c>
      <c r="D238" s="112">
        <f>5/165</f>
        <v>3.0303030303030304E-2</v>
      </c>
    </row>
    <row r="239" spans="1:4" x14ac:dyDescent="0.25">
      <c r="A239" s="68" t="s">
        <v>326</v>
      </c>
      <c r="B239" s="119">
        <f>33/58</f>
        <v>0.56896551724137934</v>
      </c>
      <c r="C239" s="119">
        <f>23/58</f>
        <v>0.39655172413793105</v>
      </c>
      <c r="D239" s="113">
        <f>2/58</f>
        <v>3.4482758620689655E-2</v>
      </c>
    </row>
    <row r="240" spans="1:4" x14ac:dyDescent="0.25">
      <c r="A240" s="68" t="s">
        <v>327</v>
      </c>
      <c r="B240" s="118">
        <f>41/67</f>
        <v>0.61194029850746268</v>
      </c>
      <c r="C240" s="118">
        <f>26/67</f>
        <v>0.38805970149253732</v>
      </c>
      <c r="D240" s="112"/>
    </row>
    <row r="241" spans="1:6" x14ac:dyDescent="0.25">
      <c r="A241" s="68" t="s">
        <v>328</v>
      </c>
      <c r="B241" s="118">
        <v>0.65546218487394958</v>
      </c>
      <c r="C241" s="118">
        <v>0.31932773109243695</v>
      </c>
      <c r="D241" s="112">
        <v>2.5210084033613446E-2</v>
      </c>
    </row>
    <row r="242" spans="1:6" x14ac:dyDescent="0.25">
      <c r="A242" s="68" t="s">
        <v>329</v>
      </c>
      <c r="B242" s="118">
        <v>0.67</v>
      </c>
      <c r="C242" s="118">
        <v>0.33</v>
      </c>
      <c r="D242" s="112"/>
    </row>
    <row r="243" spans="1:6" x14ac:dyDescent="0.25">
      <c r="A243" s="68" t="s">
        <v>330</v>
      </c>
      <c r="B243" s="118">
        <f>131/181</f>
        <v>0.72375690607734811</v>
      </c>
      <c r="C243" s="118">
        <f>47/181</f>
        <v>0.25966850828729282</v>
      </c>
      <c r="D243" s="112">
        <f>3/181</f>
        <v>1.6574585635359115E-2</v>
      </c>
    </row>
    <row r="244" spans="1:6" x14ac:dyDescent="0.25">
      <c r="A244" s="92" t="s">
        <v>331</v>
      </c>
      <c r="B244" s="119">
        <f>78/101</f>
        <v>0.7722772277227723</v>
      </c>
      <c r="C244" s="119">
        <f>19/101</f>
        <v>0.18811881188118812</v>
      </c>
      <c r="D244" s="113">
        <f>4/101</f>
        <v>3.9603960396039604E-2</v>
      </c>
    </row>
    <row r="246" spans="1:6" x14ac:dyDescent="0.25">
      <c r="A246" s="117" t="s">
        <v>332</v>
      </c>
    </row>
    <row r="247" spans="1:6" x14ac:dyDescent="0.25">
      <c r="A247" s="70" t="s">
        <v>173</v>
      </c>
      <c r="B247" s="91" t="s">
        <v>333</v>
      </c>
      <c r="C247" s="111" t="s">
        <v>334</v>
      </c>
    </row>
    <row r="248" spans="1:6" x14ac:dyDescent="0.25">
      <c r="A248" s="135">
        <v>2019</v>
      </c>
      <c r="B248" s="131">
        <v>0.216</v>
      </c>
      <c r="C248" s="132">
        <v>0.13700000000000001</v>
      </c>
    </row>
    <row r="249" spans="1:6" x14ac:dyDescent="0.25">
      <c r="A249" s="135">
        <v>2020</v>
      </c>
      <c r="B249" s="131">
        <v>0.20100000000000001</v>
      </c>
      <c r="C249" s="132">
        <v>0.13700000000000001</v>
      </c>
    </row>
    <row r="250" spans="1:6" x14ac:dyDescent="0.25">
      <c r="A250" s="135">
        <v>2021</v>
      </c>
      <c r="B250" s="133">
        <v>0.18099999999999999</v>
      </c>
      <c r="C250" s="134">
        <v>0.111</v>
      </c>
    </row>
    <row r="251" spans="1:6" x14ac:dyDescent="0.25">
      <c r="A251" s="135">
        <v>2022</v>
      </c>
      <c r="B251" s="131">
        <v>0.19600000000000001</v>
      </c>
      <c r="C251" s="132">
        <v>0.13600000000000001</v>
      </c>
    </row>
    <row r="252" spans="1:6" x14ac:dyDescent="0.25">
      <c r="A252" s="136">
        <v>2023</v>
      </c>
      <c r="B252" s="133">
        <v>0.191</v>
      </c>
      <c r="C252" s="134">
        <v>0.111</v>
      </c>
    </row>
    <row r="254" spans="1:6" x14ac:dyDescent="0.25">
      <c r="A254" s="117" t="s">
        <v>335</v>
      </c>
    </row>
    <row r="255" spans="1:6" x14ac:dyDescent="0.25">
      <c r="A255" s="70" t="s">
        <v>104</v>
      </c>
      <c r="B255" s="91" t="s">
        <v>103</v>
      </c>
      <c r="C255" s="70" t="s">
        <v>107</v>
      </c>
      <c r="D255" s="70" t="s">
        <v>108</v>
      </c>
      <c r="E255" s="70" t="s">
        <v>109</v>
      </c>
      <c r="F255" s="70" t="s">
        <v>110</v>
      </c>
    </row>
    <row r="256" spans="1:6" x14ac:dyDescent="0.25">
      <c r="A256" s="197" t="s">
        <v>87</v>
      </c>
      <c r="B256" s="139">
        <v>2017</v>
      </c>
      <c r="C256" s="118">
        <v>0.628</v>
      </c>
      <c r="D256" s="118">
        <v>0.48799999999999999</v>
      </c>
      <c r="E256" s="118">
        <v>0.40699999999999997</v>
      </c>
      <c r="F256" s="132">
        <v>0.34899999999999998</v>
      </c>
    </row>
    <row r="257" spans="1:6" x14ac:dyDescent="0.25">
      <c r="A257" s="197"/>
      <c r="B257" s="139">
        <v>2018</v>
      </c>
      <c r="C257" s="119">
        <v>0.62</v>
      </c>
      <c r="D257" s="119">
        <v>0.48499999999999999</v>
      </c>
      <c r="E257" s="119">
        <v>0.40899999999999997</v>
      </c>
      <c r="F257" s="134">
        <v>0.375</v>
      </c>
    </row>
    <row r="258" spans="1:6" x14ac:dyDescent="0.25">
      <c r="A258" s="197"/>
      <c r="B258" s="140">
        <v>2019</v>
      </c>
      <c r="C258" s="118">
        <v>0.60729999999999995</v>
      </c>
      <c r="D258" s="118">
        <v>0.4904</v>
      </c>
      <c r="E258" s="118">
        <v>0.40949999999999998</v>
      </c>
      <c r="F258" s="132">
        <v>0.37519999999999998</v>
      </c>
    </row>
    <row r="259" spans="1:6" x14ac:dyDescent="0.25">
      <c r="A259" s="197"/>
      <c r="B259" s="139">
        <v>2020</v>
      </c>
      <c r="C259" s="118">
        <v>0.59599999999999997</v>
      </c>
      <c r="D259" s="118">
        <v>0.47</v>
      </c>
      <c r="E259" s="118">
        <v>0.41399999999999998</v>
      </c>
      <c r="F259" s="134">
        <v>0.36799999999999999</v>
      </c>
    </row>
    <row r="260" spans="1:6" x14ac:dyDescent="0.25">
      <c r="A260" s="197"/>
      <c r="B260" s="139">
        <v>2021</v>
      </c>
      <c r="C260" s="119">
        <v>0.59599999999999997</v>
      </c>
      <c r="D260" s="119">
        <v>0.46400000000000002</v>
      </c>
      <c r="E260" s="119">
        <v>0.43</v>
      </c>
      <c r="F260" s="132">
        <v>0.35399999999999998</v>
      </c>
    </row>
    <row r="261" spans="1:6" x14ac:dyDescent="0.25">
      <c r="A261" s="197"/>
      <c r="B261" s="139">
        <v>2022</v>
      </c>
      <c r="C261" s="118">
        <v>0.57999999999999996</v>
      </c>
      <c r="D261" s="118">
        <v>0.45600000000000002</v>
      </c>
      <c r="E261" s="118">
        <v>0.41499999999999998</v>
      </c>
      <c r="F261" s="134">
        <v>0.34799999999999998</v>
      </c>
    </row>
    <row r="262" spans="1:6" x14ac:dyDescent="0.25">
      <c r="A262" s="230"/>
      <c r="B262" s="139">
        <v>2023</v>
      </c>
      <c r="C262" s="118">
        <v>0.56599999999999995</v>
      </c>
      <c r="D262" s="118">
        <v>0.441</v>
      </c>
      <c r="E262" s="118">
        <v>0.38300000000000001</v>
      </c>
      <c r="F262" s="132">
        <v>0.34</v>
      </c>
    </row>
    <row r="263" spans="1:6" x14ac:dyDescent="0.25">
      <c r="A263" s="229" t="s">
        <v>86</v>
      </c>
      <c r="B263" s="140">
        <v>2017</v>
      </c>
      <c r="C263" s="119">
        <v>0.372</v>
      </c>
      <c r="D263" s="119">
        <v>0.51200000000000001</v>
      </c>
      <c r="E263" s="119">
        <v>0.59299999999999997</v>
      </c>
      <c r="F263" s="134">
        <v>0.65100000000000002</v>
      </c>
    </row>
    <row r="264" spans="1:6" x14ac:dyDescent="0.25">
      <c r="A264" s="228"/>
      <c r="B264" s="139">
        <v>2018</v>
      </c>
      <c r="C264" s="118">
        <v>0.38</v>
      </c>
      <c r="D264" s="118">
        <v>0.51500000000000001</v>
      </c>
      <c r="E264" s="118">
        <v>0.59099999999999997</v>
      </c>
      <c r="F264" s="132">
        <v>0.625</v>
      </c>
    </row>
    <row r="265" spans="1:6" x14ac:dyDescent="0.25">
      <c r="A265" s="228"/>
      <c r="B265" s="139">
        <v>2019</v>
      </c>
      <c r="C265" s="118">
        <v>0.39269999999999999</v>
      </c>
      <c r="D265" s="118">
        <v>0.50960000000000005</v>
      </c>
      <c r="E265" s="118">
        <v>0.59050000000000002</v>
      </c>
      <c r="F265" s="134">
        <v>0.62480000000000002</v>
      </c>
    </row>
    <row r="266" spans="1:6" x14ac:dyDescent="0.25">
      <c r="A266" s="228"/>
      <c r="B266" s="139">
        <v>2020</v>
      </c>
      <c r="C266" s="119">
        <v>0.40400000000000003</v>
      </c>
      <c r="D266" s="119">
        <v>0.53</v>
      </c>
      <c r="E266" s="119">
        <v>0.58599999999999997</v>
      </c>
      <c r="F266" s="132">
        <v>0.63200000000000001</v>
      </c>
    </row>
    <row r="267" spans="1:6" x14ac:dyDescent="0.25">
      <c r="A267" s="228"/>
      <c r="B267" s="139">
        <v>2021</v>
      </c>
      <c r="C267" s="118">
        <v>0.40400000000000003</v>
      </c>
      <c r="D267" s="118">
        <v>0.53600000000000003</v>
      </c>
      <c r="E267" s="118">
        <v>0.56999999999999995</v>
      </c>
      <c r="F267" s="134">
        <v>0.64600000000000002</v>
      </c>
    </row>
    <row r="268" spans="1:6" x14ac:dyDescent="0.25">
      <c r="A268" s="228"/>
      <c r="B268" s="140">
        <v>2022</v>
      </c>
      <c r="C268" s="118">
        <v>0.42</v>
      </c>
      <c r="D268" s="118">
        <v>0.54400000000000004</v>
      </c>
      <c r="E268" s="118">
        <v>0.58499999999999996</v>
      </c>
      <c r="F268" s="132">
        <v>0.65200000000000002</v>
      </c>
    </row>
    <row r="269" spans="1:6" x14ac:dyDescent="0.25">
      <c r="A269" s="228"/>
      <c r="B269" s="143">
        <v>2023</v>
      </c>
      <c r="C269" s="119">
        <v>0.435</v>
      </c>
      <c r="D269" s="119">
        <v>0.55900000000000005</v>
      </c>
      <c r="E269" s="119">
        <v>0.61699999999999999</v>
      </c>
      <c r="F269" s="134">
        <v>0.65900000000000003</v>
      </c>
    </row>
    <row r="271" spans="1:6" x14ac:dyDescent="0.25">
      <c r="A271" s="117" t="s">
        <v>477</v>
      </c>
    </row>
    <row r="272" spans="1:6" x14ac:dyDescent="0.25">
      <c r="A272" s="163" t="s">
        <v>358</v>
      </c>
      <c r="B272" s="91">
        <v>2012</v>
      </c>
      <c r="C272" s="91">
        <v>2017</v>
      </c>
      <c r="D272" s="111">
        <v>2023</v>
      </c>
    </row>
    <row r="273" spans="1:5" x14ac:dyDescent="0.25">
      <c r="A273" s="137" t="s">
        <v>355</v>
      </c>
      <c r="B273" s="167">
        <v>3</v>
      </c>
      <c r="C273" s="167">
        <v>11</v>
      </c>
      <c r="D273" s="169">
        <v>20</v>
      </c>
    </row>
    <row r="274" spans="1:5" x14ac:dyDescent="0.25">
      <c r="A274" s="137" t="s">
        <v>356</v>
      </c>
      <c r="B274" s="168">
        <v>4</v>
      </c>
      <c r="C274" s="168">
        <v>19</v>
      </c>
      <c r="D274" s="170">
        <v>21</v>
      </c>
    </row>
    <row r="275" spans="1:5" x14ac:dyDescent="0.25">
      <c r="A275" s="138" t="s">
        <v>357</v>
      </c>
      <c r="B275" s="167"/>
      <c r="C275" s="167"/>
      <c r="D275" s="169">
        <v>1</v>
      </c>
    </row>
    <row r="276" spans="1:5" x14ac:dyDescent="0.25">
      <c r="A276" s="137" t="s">
        <v>51</v>
      </c>
      <c r="B276" s="167">
        <v>7</v>
      </c>
      <c r="C276" s="167">
        <v>30</v>
      </c>
      <c r="D276" s="170">
        <v>42</v>
      </c>
    </row>
    <row r="277" spans="1:5" x14ac:dyDescent="0.25">
      <c r="A277" s="139"/>
      <c r="B277" s="118"/>
      <c r="C277" s="118"/>
      <c r="D277" s="118"/>
    </row>
    <row r="278" spans="1:5" ht="12" customHeight="1" x14ac:dyDescent="0.25">
      <c r="A278" s="25"/>
      <c r="B278" s="25"/>
      <c r="C278" s="25"/>
      <c r="D278" s="25"/>
    </row>
    <row r="281" spans="1:5" x14ac:dyDescent="0.25">
      <c r="A281" s="8"/>
    </row>
    <row r="287" spans="1:5" x14ac:dyDescent="0.25">
      <c r="A287" s="86"/>
    </row>
    <row r="288" spans="1:5" x14ac:dyDescent="0.25">
      <c r="C288" s="10"/>
      <c r="D288" s="10"/>
      <c r="E288" s="10"/>
    </row>
    <row r="289" spans="1:5" x14ac:dyDescent="0.25">
      <c r="C289" s="7"/>
      <c r="D289" s="7"/>
      <c r="E289" s="7"/>
    </row>
    <row r="290" spans="1:5" x14ac:dyDescent="0.25">
      <c r="C290" s="7"/>
      <c r="D290" s="7"/>
      <c r="E290" s="7"/>
    </row>
    <row r="291" spans="1:5" x14ac:dyDescent="0.25">
      <c r="C291" s="7"/>
      <c r="D291" s="7"/>
      <c r="E291" s="7"/>
    </row>
    <row r="292" spans="1:5" x14ac:dyDescent="0.25">
      <c r="C292" s="7"/>
      <c r="D292" s="7"/>
      <c r="E292" s="7"/>
    </row>
    <row r="293" spans="1:5" x14ac:dyDescent="0.25">
      <c r="C293" s="7"/>
      <c r="D293" s="7"/>
      <c r="E293" s="7"/>
    </row>
    <row r="294" spans="1:5" x14ac:dyDescent="0.25">
      <c r="C294" s="7"/>
      <c r="D294" s="7"/>
      <c r="E294" s="7"/>
    </row>
    <row r="295" spans="1:5" x14ac:dyDescent="0.25">
      <c r="A295" s="15"/>
      <c r="C295" s="7"/>
      <c r="D295" s="7"/>
      <c r="E295" s="7"/>
    </row>
    <row r="297" spans="1:5" x14ac:dyDescent="0.25">
      <c r="A297" s="43"/>
      <c r="B297" s="25"/>
      <c r="C297" s="44"/>
      <c r="D297" s="44"/>
      <c r="E297" s="44"/>
    </row>
    <row r="298" spans="1:5" x14ac:dyDescent="0.25">
      <c r="A298" s="43"/>
      <c r="B298" s="25"/>
      <c r="C298" s="44"/>
      <c r="D298" s="44"/>
      <c r="E298" s="44"/>
    </row>
    <row r="299" spans="1:5" x14ac:dyDescent="0.25">
      <c r="A299" s="43"/>
      <c r="B299" s="25"/>
      <c r="C299" s="44"/>
      <c r="D299" s="44"/>
      <c r="E299" s="44"/>
    </row>
    <row r="300" spans="1:5" x14ac:dyDescent="0.25">
      <c r="A300" s="25"/>
      <c r="B300" s="25"/>
      <c r="C300" s="44"/>
      <c r="D300" s="44"/>
      <c r="E300" s="44"/>
    </row>
    <row r="301" spans="1:5" x14ac:dyDescent="0.25">
      <c r="C301" s="7"/>
      <c r="D301" s="7"/>
      <c r="E301" s="7"/>
    </row>
    <row r="302" spans="1:5" x14ac:dyDescent="0.25">
      <c r="C302" s="7"/>
      <c r="D302" s="7"/>
      <c r="E302" s="7"/>
    </row>
    <row r="303" spans="1:5" x14ac:dyDescent="0.25">
      <c r="A303" s="86"/>
      <c r="C303" s="7"/>
      <c r="D303" s="7"/>
      <c r="E303" s="7"/>
    </row>
    <row r="304" spans="1:5" x14ac:dyDescent="0.25">
      <c r="A304" s="9"/>
      <c r="C304" s="31"/>
      <c r="D304" s="31"/>
      <c r="E304" s="7"/>
    </row>
    <row r="305" spans="1:6" x14ac:dyDescent="0.25">
      <c r="A305" s="9"/>
      <c r="C305" s="1"/>
      <c r="D305" s="1"/>
      <c r="E305" s="7"/>
    </row>
    <row r="306" spans="1:6" x14ac:dyDescent="0.25">
      <c r="A306" s="9"/>
      <c r="C306" s="1"/>
      <c r="D306" s="1"/>
      <c r="E306" s="7"/>
    </row>
    <row r="307" spans="1:6" x14ac:dyDescent="0.25">
      <c r="A307" s="9"/>
      <c r="C307" s="1"/>
      <c r="D307" s="1"/>
      <c r="E307" s="7"/>
    </row>
    <row r="308" spans="1:6" x14ac:dyDescent="0.25">
      <c r="A308" s="9"/>
      <c r="C308" s="1"/>
      <c r="D308" s="1"/>
      <c r="E308" s="7"/>
    </row>
    <row r="309" spans="1:6" x14ac:dyDescent="0.25">
      <c r="A309" s="9"/>
      <c r="C309" s="1"/>
      <c r="D309" s="1"/>
      <c r="E309" s="7"/>
    </row>
    <row r="310" spans="1:6" x14ac:dyDescent="0.25">
      <c r="A310" s="9"/>
      <c r="C310" s="1"/>
      <c r="D310" s="1"/>
      <c r="E310" s="7"/>
    </row>
    <row r="311" spans="1:6" x14ac:dyDescent="0.25">
      <c r="A311" s="9"/>
      <c r="C311" s="1"/>
      <c r="D311" s="1"/>
      <c r="E311" s="7"/>
    </row>
    <row r="312" spans="1:6" x14ac:dyDescent="0.25">
      <c r="A312" s="9"/>
      <c r="C312" s="1"/>
      <c r="D312" s="1"/>
      <c r="E312" s="7"/>
    </row>
    <row r="313" spans="1:6" x14ac:dyDescent="0.25">
      <c r="A313" s="9"/>
      <c r="C313" s="1"/>
      <c r="D313" s="1"/>
      <c r="E313" s="7"/>
      <c r="F313" s="24"/>
    </row>
    <row r="314" spans="1:6" x14ac:dyDescent="0.25">
      <c r="A314" s="9"/>
      <c r="C314" s="1"/>
      <c r="D314" s="1"/>
      <c r="E314" s="7"/>
    </row>
    <row r="315" spans="1:6" x14ac:dyDescent="0.25">
      <c r="C315" s="1"/>
      <c r="D315" s="1"/>
      <c r="E315" s="7"/>
    </row>
    <row r="316" spans="1:6" x14ac:dyDescent="0.25">
      <c r="C316" s="1"/>
      <c r="D316" s="1"/>
      <c r="E316" s="7"/>
    </row>
    <row r="317" spans="1:6" x14ac:dyDescent="0.25">
      <c r="A317" s="15"/>
      <c r="C317" s="1"/>
      <c r="D317" s="1"/>
      <c r="E317" s="7"/>
    </row>
    <row r="318" spans="1:6" x14ac:dyDescent="0.25">
      <c r="C318" s="1"/>
      <c r="D318" s="1"/>
      <c r="E318" s="7"/>
    </row>
    <row r="319" spans="1:6" x14ac:dyDescent="0.25">
      <c r="A319" s="45"/>
      <c r="B319" s="46"/>
      <c r="C319" s="47"/>
      <c r="D319" s="47"/>
      <c r="E319" s="7"/>
    </row>
    <row r="320" spans="1:6" x14ac:dyDescent="0.25">
      <c r="A320" s="45"/>
      <c r="B320" s="46"/>
      <c r="C320" s="47"/>
      <c r="D320" s="47"/>
      <c r="E320" s="7"/>
    </row>
    <row r="321" spans="1:5" x14ac:dyDescent="0.25">
      <c r="A321" s="45"/>
      <c r="B321" s="46"/>
      <c r="C321" s="59"/>
      <c r="D321" s="47"/>
      <c r="E321" s="7"/>
    </row>
    <row r="322" spans="1:5" x14ac:dyDescent="0.25">
      <c r="A322" s="46"/>
      <c r="B322" s="46"/>
      <c r="C322" s="47"/>
      <c r="D322" s="47"/>
      <c r="E322" s="7"/>
    </row>
    <row r="323" spans="1:5" x14ac:dyDescent="0.25">
      <c r="C323" s="1"/>
      <c r="D323" s="1"/>
      <c r="E323" s="7"/>
    </row>
    <row r="324" spans="1:5" x14ac:dyDescent="0.25">
      <c r="C324" s="1"/>
      <c r="D324" s="1"/>
      <c r="E324" s="7"/>
    </row>
    <row r="325" spans="1:5" x14ac:dyDescent="0.25">
      <c r="C325" s="7"/>
      <c r="D325" s="7"/>
      <c r="E325" s="7"/>
    </row>
    <row r="326" spans="1:5" x14ac:dyDescent="0.25">
      <c r="B326" s="1"/>
      <c r="C326" s="1"/>
      <c r="D326" s="1"/>
      <c r="E326" s="1"/>
    </row>
    <row r="328" spans="1:5" x14ac:dyDescent="0.25">
      <c r="A328" s="86"/>
      <c r="C328" s="1"/>
      <c r="D328" s="1"/>
    </row>
    <row r="329" spans="1:5" x14ac:dyDescent="0.25">
      <c r="B329" s="13"/>
      <c r="C329" s="13"/>
    </row>
    <row r="330" spans="1:5" x14ac:dyDescent="0.25">
      <c r="A330" s="25"/>
      <c r="B330" s="51"/>
      <c r="C330" s="51"/>
    </row>
    <row r="331" spans="1:5" x14ac:dyDescent="0.25">
      <c r="A331" s="25"/>
      <c r="B331" s="51"/>
      <c r="C331" s="51"/>
    </row>
    <row r="332" spans="1:5" x14ac:dyDescent="0.25">
      <c r="A332" s="25"/>
      <c r="B332" s="51"/>
      <c r="C332" s="52"/>
    </row>
    <row r="333" spans="1:5" x14ac:dyDescent="0.25">
      <c r="A333" s="25"/>
      <c r="B333" s="53"/>
      <c r="C333" s="52"/>
    </row>
    <row r="334" spans="1:5" x14ac:dyDescent="0.25">
      <c r="A334" s="25"/>
      <c r="B334" s="54"/>
      <c r="C334" s="54"/>
    </row>
    <row r="335" spans="1:5" x14ac:dyDescent="0.25">
      <c r="C335" s="1"/>
      <c r="D335" s="1"/>
    </row>
    <row r="336" spans="1:5" x14ac:dyDescent="0.25">
      <c r="C336" s="1"/>
      <c r="D336" s="1"/>
    </row>
    <row r="337" spans="1:5" x14ac:dyDescent="0.25">
      <c r="A337" s="86"/>
    </row>
    <row r="338" spans="1:5" x14ac:dyDescent="0.25">
      <c r="B338" s="25"/>
      <c r="C338" s="58"/>
      <c r="D338" s="58"/>
      <c r="E338" s="25"/>
    </row>
    <row r="339" spans="1:5" x14ac:dyDescent="0.25">
      <c r="C339" s="55"/>
      <c r="D339" s="55"/>
      <c r="E339" s="4"/>
    </row>
    <row r="340" spans="1:5" x14ac:dyDescent="0.25">
      <c r="C340" s="56"/>
      <c r="D340" s="56"/>
      <c r="E340" s="4"/>
    </row>
    <row r="341" spans="1:5" x14ac:dyDescent="0.25">
      <c r="C341" s="56"/>
      <c r="D341" s="56"/>
      <c r="E341" s="4"/>
    </row>
    <row r="342" spans="1:5" x14ac:dyDescent="0.25">
      <c r="C342" s="57"/>
      <c r="D342" s="57"/>
      <c r="E342" s="4"/>
    </row>
    <row r="343" spans="1:5" x14ac:dyDescent="0.25">
      <c r="C343" s="55"/>
      <c r="D343" s="56"/>
      <c r="E343" s="4"/>
    </row>
    <row r="344" spans="1:5" x14ac:dyDescent="0.25">
      <c r="C344" s="57"/>
      <c r="D344" s="57"/>
      <c r="E344" s="4"/>
    </row>
    <row r="345" spans="1:5" x14ac:dyDescent="0.25">
      <c r="C345" s="57"/>
      <c r="D345" s="55"/>
      <c r="E345" s="4"/>
    </row>
    <row r="346" spans="1:5" x14ac:dyDescent="0.25">
      <c r="C346" s="56"/>
      <c r="D346" s="56"/>
      <c r="E346" s="4"/>
    </row>
    <row r="347" spans="1:5" x14ac:dyDescent="0.25">
      <c r="C347" s="55"/>
      <c r="D347" s="55"/>
      <c r="E347" s="4"/>
    </row>
    <row r="348" spans="1:5" x14ac:dyDescent="0.25">
      <c r="C348" s="56"/>
      <c r="D348" s="56"/>
      <c r="E348" s="4"/>
    </row>
    <row r="349" spans="1:5" x14ac:dyDescent="0.25">
      <c r="C349" s="57"/>
      <c r="D349" s="57"/>
      <c r="E349" s="4"/>
    </row>
    <row r="350" spans="1:5" x14ac:dyDescent="0.25">
      <c r="C350" s="56"/>
      <c r="D350" s="56"/>
      <c r="E350" s="4"/>
    </row>
    <row r="351" spans="1:5" x14ac:dyDescent="0.25">
      <c r="C351" s="55"/>
      <c r="D351" s="55"/>
      <c r="E351" s="4"/>
    </row>
    <row r="352" spans="1:5" x14ac:dyDescent="0.25">
      <c r="C352" s="56"/>
      <c r="D352" s="57"/>
      <c r="E352" s="4"/>
    </row>
    <row r="353" spans="1:5" x14ac:dyDescent="0.25">
      <c r="C353" s="57"/>
      <c r="D353" s="57"/>
      <c r="E353" s="4"/>
    </row>
    <row r="354" spans="1:5" x14ac:dyDescent="0.25">
      <c r="C354" s="57"/>
      <c r="D354" s="57"/>
      <c r="E354" s="4"/>
    </row>
    <row r="355" spans="1:5" x14ac:dyDescent="0.25">
      <c r="C355" s="1"/>
      <c r="D355" s="1"/>
    </row>
    <row r="356" spans="1:5" x14ac:dyDescent="0.25">
      <c r="C356" s="1"/>
      <c r="D356" s="1"/>
    </row>
    <row r="357" spans="1:5" x14ac:dyDescent="0.25">
      <c r="A357" s="86"/>
      <c r="C357" s="1"/>
      <c r="D357" s="1"/>
    </row>
    <row r="358" spans="1:5" x14ac:dyDescent="0.25">
      <c r="C358" s="58"/>
      <c r="D358" s="58"/>
    </row>
    <row r="359" spans="1:5" x14ac:dyDescent="0.25">
      <c r="C359" s="55"/>
      <c r="D359" s="57"/>
    </row>
    <row r="360" spans="1:5" x14ac:dyDescent="0.25">
      <c r="C360" s="56"/>
      <c r="D360" s="56"/>
    </row>
    <row r="361" spans="1:5" x14ac:dyDescent="0.25">
      <c r="C361" s="56"/>
      <c r="D361" s="56"/>
    </row>
    <row r="362" spans="1:5" x14ac:dyDescent="0.25">
      <c r="C362" s="55"/>
      <c r="D362" s="57"/>
    </row>
    <row r="363" spans="1:5" x14ac:dyDescent="0.25">
      <c r="C363" s="55"/>
      <c r="D363" s="57"/>
    </row>
    <row r="364" spans="1:5" x14ac:dyDescent="0.25">
      <c r="C364" s="56"/>
      <c r="D364" s="56"/>
    </row>
    <row r="365" spans="1:5" x14ac:dyDescent="0.25">
      <c r="C365" s="56"/>
      <c r="D365" s="56"/>
    </row>
    <row r="366" spans="1:5" x14ac:dyDescent="0.25">
      <c r="C366" s="56"/>
      <c r="D366" s="56"/>
    </row>
    <row r="367" spans="1:5" x14ac:dyDescent="0.25">
      <c r="C367" s="56"/>
      <c r="D367" s="56"/>
    </row>
    <row r="368" spans="1:5" x14ac:dyDescent="0.25">
      <c r="C368" s="55"/>
      <c r="D368" s="57"/>
    </row>
    <row r="369" spans="1:4" x14ac:dyDescent="0.25">
      <c r="C369" s="56"/>
      <c r="D369" s="56"/>
    </row>
    <row r="370" spans="1:4" x14ac:dyDescent="0.25">
      <c r="C370" s="1"/>
      <c r="D370" s="1"/>
    </row>
    <row r="371" spans="1:4" x14ac:dyDescent="0.25">
      <c r="C371" s="1"/>
      <c r="D371" s="1"/>
    </row>
    <row r="372" spans="1:4" x14ac:dyDescent="0.25">
      <c r="A372" s="86"/>
      <c r="C372" s="1"/>
      <c r="D372" s="1"/>
    </row>
    <row r="373" spans="1:4" x14ac:dyDescent="0.25">
      <c r="B373" s="48"/>
      <c r="C373" s="1"/>
    </row>
    <row r="374" spans="1:4" x14ac:dyDescent="0.25">
      <c r="B374" s="2"/>
      <c r="C374" s="1"/>
    </row>
    <row r="375" spans="1:4" x14ac:dyDescent="0.25">
      <c r="B375" s="2"/>
      <c r="C375" s="1"/>
    </row>
    <row r="376" spans="1:4" x14ac:dyDescent="0.25">
      <c r="B376" s="2"/>
      <c r="C376" s="1"/>
    </row>
    <row r="377" spans="1:4" x14ac:dyDescent="0.25">
      <c r="B377" s="2"/>
      <c r="C377" s="1"/>
    </row>
    <row r="378" spans="1:4" x14ac:dyDescent="0.25">
      <c r="B378" s="2"/>
      <c r="C378" s="1"/>
    </row>
    <row r="379" spans="1:4" x14ac:dyDescent="0.25">
      <c r="B379" s="2"/>
      <c r="C379" s="1"/>
    </row>
    <row r="380" spans="1:4" x14ac:dyDescent="0.25">
      <c r="B380" s="2"/>
      <c r="C380" s="1"/>
    </row>
    <row r="381" spans="1:4" x14ac:dyDescent="0.25">
      <c r="B381" s="2"/>
      <c r="C381" s="1"/>
    </row>
    <row r="382" spans="1:4" x14ac:dyDescent="0.25">
      <c r="B382" s="2"/>
      <c r="C382" s="1"/>
    </row>
    <row r="383" spans="1:4" x14ac:dyDescent="0.25">
      <c r="B383" s="2"/>
      <c r="C383" s="1"/>
    </row>
    <row r="384" spans="1:4" x14ac:dyDescent="0.25">
      <c r="B384" s="2"/>
      <c r="C384" s="1"/>
    </row>
    <row r="385" spans="1:12" x14ac:dyDescent="0.25">
      <c r="C385" s="1"/>
      <c r="D385" s="1"/>
    </row>
    <row r="386" spans="1:12" x14ac:dyDescent="0.25">
      <c r="C386" s="1"/>
      <c r="D386" s="1"/>
    </row>
    <row r="387" spans="1:12" x14ac:dyDescent="0.25">
      <c r="A387" s="86"/>
    </row>
    <row r="388" spans="1:12" x14ac:dyDescent="0.25">
      <c r="B388" s="10"/>
      <c r="C388" s="12"/>
      <c r="D388" s="12"/>
      <c r="E388" s="12"/>
      <c r="F388" s="12"/>
    </row>
    <row r="389" spans="1:12" x14ac:dyDescent="0.25">
      <c r="C389" s="1"/>
      <c r="D389" s="1"/>
      <c r="E389" s="1"/>
      <c r="F389" s="1"/>
    </row>
    <row r="390" spans="1:12" x14ac:dyDescent="0.25">
      <c r="C390" s="1"/>
      <c r="D390" s="1"/>
      <c r="E390" s="1"/>
      <c r="F390" s="1"/>
    </row>
    <row r="391" spans="1:12" x14ac:dyDescent="0.25">
      <c r="A391" s="24"/>
      <c r="B391" s="24"/>
      <c r="C391" s="107"/>
      <c r="D391" s="107"/>
      <c r="E391" s="107"/>
      <c r="F391" s="107"/>
      <c r="G391" s="24"/>
      <c r="H391" s="24"/>
      <c r="I391" s="24"/>
      <c r="J391" s="24"/>
      <c r="K391" s="24"/>
      <c r="L391" s="24"/>
    </row>
    <row r="392" spans="1:12" x14ac:dyDescent="0.25">
      <c r="A392" s="24"/>
      <c r="B392" s="24"/>
      <c r="C392" s="107"/>
      <c r="D392" s="107"/>
      <c r="E392" s="107"/>
      <c r="F392" s="107"/>
      <c r="G392" s="24"/>
      <c r="H392" s="24"/>
      <c r="I392" s="24"/>
      <c r="J392" s="24"/>
      <c r="K392" s="24"/>
      <c r="L392" s="24"/>
    </row>
    <row r="393" spans="1:12" x14ac:dyDescent="0.25">
      <c r="A393" s="24"/>
      <c r="B393" s="24"/>
      <c r="C393" s="107"/>
      <c r="D393" s="107"/>
      <c r="E393" s="107"/>
      <c r="F393" s="107"/>
      <c r="G393" s="24"/>
      <c r="H393" s="24"/>
      <c r="I393" s="24"/>
      <c r="J393" s="24"/>
      <c r="K393" s="24"/>
      <c r="L393" s="24"/>
    </row>
    <row r="394" spans="1:12" x14ac:dyDescent="0.25">
      <c r="A394" s="24"/>
      <c r="B394" s="24"/>
      <c r="C394" s="107"/>
      <c r="D394" s="107"/>
      <c r="E394" s="107"/>
      <c r="F394" s="107"/>
      <c r="G394" s="24"/>
      <c r="H394" s="24"/>
      <c r="I394" s="24"/>
      <c r="J394" s="24"/>
      <c r="K394" s="24"/>
      <c r="L394" s="24"/>
    </row>
    <row r="395" spans="1:12" x14ac:dyDescent="0.25">
      <c r="A395" s="24"/>
      <c r="B395" s="24"/>
      <c r="C395" s="107"/>
      <c r="D395" s="107"/>
      <c r="E395" s="107"/>
      <c r="F395" s="107"/>
      <c r="G395" s="24"/>
      <c r="H395" s="24"/>
      <c r="I395" s="24"/>
      <c r="J395" s="24"/>
      <c r="K395" s="24"/>
      <c r="L395" s="24"/>
    </row>
    <row r="396" spans="1:12" x14ac:dyDescent="0.25">
      <c r="A396" s="24"/>
      <c r="B396" s="24"/>
      <c r="C396" s="107"/>
      <c r="D396" s="107"/>
      <c r="E396" s="107"/>
      <c r="F396" s="107"/>
      <c r="G396" s="24"/>
      <c r="H396" s="24"/>
      <c r="I396" s="24"/>
      <c r="J396" s="24"/>
      <c r="K396" s="24"/>
      <c r="L396" s="24"/>
    </row>
    <row r="397" spans="1:12" x14ac:dyDescent="0.25">
      <c r="A397" s="24"/>
      <c r="B397" s="24"/>
      <c r="C397" s="107"/>
      <c r="D397" s="107"/>
      <c r="E397" s="107"/>
      <c r="F397" s="107"/>
      <c r="G397" s="24"/>
      <c r="H397" s="24"/>
      <c r="I397" s="24"/>
      <c r="J397" s="24"/>
      <c r="K397" s="24"/>
      <c r="L397" s="24"/>
    </row>
    <row r="398" spans="1:12" x14ac:dyDescent="0.25">
      <c r="A398" s="24"/>
      <c r="B398" s="24"/>
      <c r="C398" s="107"/>
      <c r="D398" s="107"/>
      <c r="E398" s="107"/>
      <c r="F398" s="107"/>
      <c r="G398" s="24"/>
      <c r="H398" s="24"/>
      <c r="I398" s="24"/>
      <c r="J398" s="24"/>
      <c r="K398" s="24"/>
      <c r="L398" s="24"/>
    </row>
    <row r="399" spans="1:12" x14ac:dyDescent="0.25">
      <c r="A399" s="24"/>
      <c r="B399" s="24"/>
      <c r="C399" s="107"/>
      <c r="D399" s="107"/>
      <c r="E399" s="107"/>
      <c r="F399" s="107"/>
      <c r="G399" s="24"/>
      <c r="H399" s="24"/>
      <c r="I399" s="24"/>
      <c r="J399" s="24"/>
      <c r="K399" s="24"/>
      <c r="L399" s="24"/>
    </row>
    <row r="400" spans="1:12" x14ac:dyDescent="0.25">
      <c r="A400" s="24"/>
      <c r="B400" s="24"/>
      <c r="C400" s="24"/>
      <c r="D400" s="24"/>
      <c r="E400" s="24"/>
      <c r="F400" s="24"/>
      <c r="G400" s="24"/>
      <c r="H400" s="24"/>
      <c r="I400" s="24"/>
      <c r="J400" s="24"/>
      <c r="K400" s="24"/>
      <c r="L400" s="24"/>
    </row>
    <row r="401" spans="1:12" x14ac:dyDescent="0.25">
      <c r="A401" s="24"/>
      <c r="B401" s="24"/>
      <c r="C401" s="24"/>
      <c r="D401" s="24"/>
      <c r="E401" s="24"/>
      <c r="F401" s="24"/>
      <c r="G401" s="24"/>
      <c r="H401" s="24"/>
      <c r="I401" s="24"/>
      <c r="J401" s="24"/>
      <c r="K401" s="24"/>
      <c r="L401" s="24"/>
    </row>
    <row r="402" spans="1:12" x14ac:dyDescent="0.25">
      <c r="A402" s="171"/>
      <c r="B402" s="24"/>
      <c r="C402" s="24"/>
      <c r="D402" s="24"/>
      <c r="E402" s="24"/>
      <c r="F402" s="24"/>
      <c r="G402" s="24"/>
      <c r="H402" s="24"/>
      <c r="I402" s="24"/>
      <c r="J402" s="24"/>
      <c r="K402" s="24"/>
      <c r="L402" s="24"/>
    </row>
    <row r="403" spans="1:12" x14ac:dyDescent="0.25">
      <c r="A403" s="24"/>
      <c r="B403" s="251"/>
      <c r="C403" s="251"/>
      <c r="D403" s="251"/>
      <c r="E403" s="251"/>
      <c r="F403" s="24"/>
      <c r="G403" s="24"/>
      <c r="H403" s="24"/>
      <c r="I403" s="24"/>
      <c r="J403" s="24"/>
      <c r="K403" s="24"/>
      <c r="L403" s="24"/>
    </row>
    <row r="404" spans="1:12" x14ac:dyDescent="0.25">
      <c r="A404" s="24"/>
      <c r="B404" s="47"/>
      <c r="C404" s="47"/>
      <c r="D404" s="47"/>
      <c r="E404" s="47"/>
      <c r="F404" s="24"/>
      <c r="G404" s="24"/>
      <c r="H404" s="24"/>
      <c r="I404" s="24"/>
      <c r="J404" s="24"/>
      <c r="K404" s="24"/>
      <c r="L404" s="24"/>
    </row>
    <row r="405" spans="1:12" x14ac:dyDescent="0.25">
      <c r="A405" s="24"/>
      <c r="B405" s="47"/>
      <c r="C405" s="47"/>
      <c r="D405" s="47"/>
      <c r="E405" s="47"/>
      <c r="F405" s="24"/>
      <c r="G405" s="24"/>
      <c r="H405" s="24"/>
      <c r="I405" s="24"/>
      <c r="J405" s="24"/>
      <c r="K405" s="24"/>
      <c r="L405" s="24"/>
    </row>
    <row r="406" spans="1:12" x14ac:dyDescent="0.25">
      <c r="A406" s="24"/>
      <c r="B406" s="47"/>
      <c r="C406" s="47"/>
      <c r="D406" s="47"/>
      <c r="E406" s="47"/>
      <c r="F406" s="24"/>
      <c r="G406" s="24"/>
      <c r="H406" s="24"/>
      <c r="I406" s="24"/>
      <c r="J406" s="24"/>
      <c r="K406" s="24"/>
      <c r="L406" s="24"/>
    </row>
    <row r="407" spans="1:12" x14ac:dyDescent="0.25">
      <c r="A407" s="24"/>
      <c r="B407" s="49"/>
      <c r="C407" s="49"/>
      <c r="D407" s="49"/>
      <c r="E407" s="49"/>
      <c r="F407" s="24"/>
      <c r="G407" s="24"/>
      <c r="H407" s="24"/>
      <c r="I407" s="24"/>
      <c r="J407" s="24"/>
      <c r="K407" s="24"/>
      <c r="L407" s="24"/>
    </row>
    <row r="408" spans="1:12" x14ac:dyDescent="0.25">
      <c r="A408" s="24"/>
      <c r="B408" s="50"/>
      <c r="C408" s="50"/>
      <c r="D408" s="50"/>
      <c r="E408" s="50"/>
      <c r="F408" s="24"/>
      <c r="G408" s="24"/>
      <c r="H408" s="24"/>
      <c r="I408" s="24"/>
      <c r="J408" s="24"/>
      <c r="K408" s="24"/>
      <c r="L408" s="24"/>
    </row>
    <row r="409" spans="1:12" x14ac:dyDescent="0.25">
      <c r="A409" s="24"/>
      <c r="B409" s="24"/>
      <c r="C409" s="24"/>
      <c r="D409" s="24"/>
      <c r="E409" s="24"/>
      <c r="F409" s="24"/>
      <c r="G409" s="24"/>
      <c r="H409" s="24"/>
      <c r="I409" s="24"/>
      <c r="J409" s="24"/>
      <c r="K409" s="24"/>
      <c r="L409" s="24"/>
    </row>
    <row r="410" spans="1:12" x14ac:dyDescent="0.25">
      <c r="A410" s="171"/>
      <c r="B410" s="24"/>
      <c r="C410" s="24"/>
      <c r="D410" s="24"/>
      <c r="E410" s="24"/>
      <c r="F410" s="24"/>
      <c r="G410" s="24"/>
      <c r="H410" s="24"/>
      <c r="I410" s="24"/>
      <c r="J410" s="24"/>
      <c r="K410" s="24"/>
      <c r="L410" s="24"/>
    </row>
    <row r="411" spans="1:12" x14ac:dyDescent="0.25">
      <c r="A411" s="24"/>
      <c r="B411" s="251"/>
      <c r="C411" s="252"/>
      <c r="D411" s="251"/>
      <c r="E411" s="251"/>
      <c r="F411" s="251"/>
      <c r="G411" s="24"/>
      <c r="H411" s="24"/>
      <c r="I411" s="24"/>
      <c r="J411" s="24"/>
      <c r="K411" s="24"/>
      <c r="L411" s="24"/>
    </row>
    <row r="412" spans="1:12" x14ac:dyDescent="0.25">
      <c r="A412" s="24"/>
      <c r="B412" s="24"/>
      <c r="C412" s="24"/>
      <c r="D412" s="107"/>
      <c r="E412" s="107"/>
      <c r="F412" s="107"/>
      <c r="G412" s="24"/>
      <c r="H412" s="24"/>
      <c r="I412" s="24"/>
      <c r="J412" s="24"/>
      <c r="K412" s="24"/>
      <c r="L412" s="24"/>
    </row>
    <row r="413" spans="1:12" x14ac:dyDescent="0.25">
      <c r="A413" s="24"/>
      <c r="B413" s="24"/>
      <c r="C413" s="24"/>
      <c r="D413" s="107"/>
      <c r="E413" s="107"/>
      <c r="F413" s="107"/>
      <c r="G413" s="24"/>
      <c r="H413" s="24"/>
      <c r="I413" s="24"/>
      <c r="J413" s="24"/>
      <c r="K413" s="24"/>
      <c r="L413" s="24"/>
    </row>
    <row r="414" spans="1:12" x14ac:dyDescent="0.25">
      <c r="A414" s="24"/>
      <c r="B414" s="24"/>
      <c r="C414" s="24"/>
      <c r="D414" s="107"/>
      <c r="E414" s="107"/>
      <c r="F414" s="107"/>
      <c r="G414" s="24"/>
      <c r="H414" s="24"/>
      <c r="I414" s="24"/>
      <c r="J414" s="24"/>
      <c r="K414" s="24"/>
      <c r="L414" s="24"/>
    </row>
    <row r="415" spans="1:12" x14ac:dyDescent="0.25">
      <c r="A415" s="24"/>
      <c r="B415" s="24"/>
      <c r="C415" s="24"/>
      <c r="D415" s="107"/>
      <c r="E415" s="107"/>
      <c r="F415" s="107"/>
      <c r="G415" s="24"/>
      <c r="H415" s="24"/>
      <c r="I415" s="24"/>
      <c r="J415" s="24"/>
      <c r="K415" s="24"/>
      <c r="L415" s="24"/>
    </row>
    <row r="416" spans="1:12" x14ac:dyDescent="0.25">
      <c r="A416" s="24"/>
      <c r="B416" s="24"/>
      <c r="C416" s="24"/>
      <c r="D416" s="107"/>
      <c r="E416" s="107"/>
      <c r="F416" s="107"/>
      <c r="G416" s="24"/>
      <c r="H416" s="24"/>
      <c r="I416" s="24"/>
      <c r="J416" s="24"/>
      <c r="K416" s="24"/>
      <c r="L416" s="24"/>
    </row>
    <row r="417" spans="1:12" x14ac:dyDescent="0.25">
      <c r="A417" s="24"/>
      <c r="B417" s="24"/>
      <c r="C417" s="24"/>
      <c r="D417" s="107"/>
      <c r="E417" s="107"/>
      <c r="F417" s="107"/>
      <c r="G417" s="24"/>
      <c r="H417" s="24"/>
      <c r="I417" s="24"/>
      <c r="J417" s="24"/>
      <c r="K417" s="24"/>
      <c r="L417" s="24"/>
    </row>
    <row r="418" spans="1:12" x14ac:dyDescent="0.25">
      <c r="A418" s="24"/>
      <c r="B418" s="24"/>
      <c r="C418" s="24"/>
      <c r="D418" s="107"/>
      <c r="E418" s="107"/>
      <c r="F418" s="107"/>
      <c r="G418" s="24"/>
      <c r="H418" s="24"/>
      <c r="I418" s="24"/>
      <c r="J418" s="24"/>
      <c r="K418" s="24"/>
      <c r="L418" s="24"/>
    </row>
    <row r="419" spans="1:12" x14ac:dyDescent="0.25">
      <c r="A419" s="24"/>
      <c r="B419" s="24"/>
      <c r="C419" s="24"/>
      <c r="D419" s="107"/>
      <c r="E419" s="107"/>
      <c r="F419" s="107"/>
      <c r="G419" s="24"/>
      <c r="H419" s="24"/>
      <c r="I419" s="24"/>
      <c r="J419" s="24"/>
      <c r="K419" s="24"/>
      <c r="L419" s="24"/>
    </row>
    <row r="420" spans="1:12" x14ac:dyDescent="0.25">
      <c r="A420" s="24"/>
      <c r="B420" s="24"/>
      <c r="C420" s="24"/>
      <c r="D420" s="107"/>
      <c r="E420" s="107"/>
      <c r="F420" s="107"/>
      <c r="G420" s="24"/>
      <c r="H420" s="24"/>
      <c r="I420" s="24"/>
      <c r="J420" s="24"/>
      <c r="K420" s="24"/>
      <c r="L420" s="24"/>
    </row>
    <row r="421" spans="1:12" x14ac:dyDescent="0.25">
      <c r="A421" s="24"/>
      <c r="B421" s="24"/>
      <c r="C421" s="24"/>
      <c r="D421" s="107"/>
      <c r="E421" s="107"/>
      <c r="F421" s="107"/>
      <c r="G421" s="24"/>
      <c r="H421" s="24"/>
      <c r="I421" s="24"/>
      <c r="J421" s="24"/>
      <c r="K421" s="24"/>
      <c r="L421" s="24"/>
    </row>
    <row r="422" spans="1:12" x14ac:dyDescent="0.25">
      <c r="D422" s="1"/>
      <c r="E422" s="1"/>
      <c r="F422" s="1"/>
    </row>
    <row r="423" spans="1:12" x14ac:dyDescent="0.25">
      <c r="D423" s="1"/>
      <c r="E423" s="1"/>
      <c r="F423" s="1"/>
    </row>
    <row r="426" spans="1:12" x14ac:dyDescent="0.25">
      <c r="A426" s="86"/>
    </row>
    <row r="427" spans="1:12" x14ac:dyDescent="0.25">
      <c r="B427" s="10"/>
      <c r="D427" s="10"/>
      <c r="E427" s="10"/>
      <c r="F427" s="10"/>
    </row>
    <row r="428" spans="1:12" x14ac:dyDescent="0.25">
      <c r="D428" s="1"/>
      <c r="E428" s="1"/>
      <c r="F428" s="1"/>
    </row>
    <row r="429" spans="1:12" x14ac:dyDescent="0.25">
      <c r="D429" s="1"/>
      <c r="E429" s="1"/>
      <c r="F429" s="1"/>
    </row>
    <row r="430" spans="1:12" x14ac:dyDescent="0.25">
      <c r="D430" s="1"/>
      <c r="E430" s="1"/>
      <c r="F430" s="1"/>
    </row>
    <row r="431" spans="1:12" x14ac:dyDescent="0.25">
      <c r="D431" s="1"/>
      <c r="E431" s="1"/>
      <c r="F431" s="1"/>
      <c r="H431" s="24"/>
    </row>
    <row r="432" spans="1:12" x14ac:dyDescent="0.25">
      <c r="D432" s="1"/>
      <c r="E432" s="1"/>
      <c r="F432" s="1"/>
    </row>
    <row r="433" spans="4:6" x14ac:dyDescent="0.25">
      <c r="D433" s="1"/>
      <c r="E433" s="1"/>
      <c r="F433" s="1"/>
    </row>
    <row r="434" spans="4:6" x14ac:dyDescent="0.25">
      <c r="D434" s="1"/>
      <c r="E434" s="1"/>
      <c r="F434" s="1"/>
    </row>
    <row r="435" spans="4:6" x14ac:dyDescent="0.25">
      <c r="D435" s="1"/>
      <c r="E435" s="1"/>
      <c r="F435" s="1"/>
    </row>
  </sheetData>
  <hyperlinks>
    <hyperlink ref="A5" r:id="rId1" xr:uid="{00000000-0004-0000-0300-000000000000}"/>
  </hyperlinks>
  <pageMargins left="0.7" right="0.7" top="0.75" bottom="0.75" header="0.3" footer="0.3"/>
  <pageSetup paperSize="9" orientation="portrait" horizontalDpi="4294967293"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5"/>
  <sheetViews>
    <sheetView showGridLines="0" workbookViewId="0"/>
  </sheetViews>
  <sheetFormatPr defaultRowHeight="15" x14ac:dyDescent="0.25"/>
  <cols>
    <col min="1" max="1" width="35.140625" customWidth="1"/>
    <col min="2" max="2" width="22.85546875" customWidth="1"/>
    <col min="3" max="4" width="12.85546875" customWidth="1"/>
    <col min="5" max="5" width="17.7109375" customWidth="1"/>
    <col min="7" max="7" width="14.5703125" customWidth="1"/>
    <col min="9" max="9" width="17.7109375" customWidth="1"/>
  </cols>
  <sheetData>
    <row r="1" spans="1:8" ht="23.25" x14ac:dyDescent="0.35">
      <c r="A1" s="3" t="s">
        <v>113</v>
      </c>
    </row>
    <row r="2" spans="1:8" x14ac:dyDescent="0.25">
      <c r="A2" t="s">
        <v>65</v>
      </c>
    </row>
    <row r="3" spans="1:8" x14ac:dyDescent="0.25">
      <c r="A3" t="s">
        <v>66</v>
      </c>
    </row>
    <row r="4" spans="1:8" x14ac:dyDescent="0.25">
      <c r="A4" t="s">
        <v>482</v>
      </c>
    </row>
    <row r="5" spans="1:8" x14ac:dyDescent="0.25">
      <c r="A5" s="8" t="s">
        <v>1</v>
      </c>
    </row>
    <row r="7" spans="1:8" x14ac:dyDescent="0.25">
      <c r="A7" s="117" t="s">
        <v>457</v>
      </c>
    </row>
    <row r="8" spans="1:8" x14ac:dyDescent="0.25">
      <c r="A8" t="s">
        <v>67</v>
      </c>
      <c r="B8" s="10" t="s">
        <v>36</v>
      </c>
      <c r="C8" s="10" t="s">
        <v>37</v>
      </c>
      <c r="D8" s="10" t="s">
        <v>38</v>
      </c>
      <c r="E8" s="10" t="s">
        <v>39</v>
      </c>
      <c r="F8" s="10" t="s">
        <v>40</v>
      </c>
      <c r="G8" s="10" t="s">
        <v>226</v>
      </c>
      <c r="H8" s="10" t="s">
        <v>227</v>
      </c>
    </row>
    <row r="9" spans="1:8" x14ac:dyDescent="0.25">
      <c r="A9" t="s">
        <v>114</v>
      </c>
      <c r="B9" s="1">
        <v>0.08</v>
      </c>
      <c r="C9" s="1">
        <v>0.08</v>
      </c>
      <c r="D9" s="1">
        <v>8.0375011131948823E-2</v>
      </c>
      <c r="E9" s="1">
        <v>8.1548383339113573E-2</v>
      </c>
      <c r="F9" s="1">
        <v>8.5090688891286029E-2</v>
      </c>
      <c r="G9" s="1">
        <v>9.9085174851482521E-2</v>
      </c>
      <c r="H9" s="51">
        <v>0.11</v>
      </c>
    </row>
    <row r="10" spans="1:8" x14ac:dyDescent="0.25">
      <c r="A10" t="s">
        <v>115</v>
      </c>
      <c r="B10" s="1">
        <v>0.2</v>
      </c>
      <c r="C10" s="1">
        <v>0.21</v>
      </c>
      <c r="D10" s="1">
        <v>0.21803888498026583</v>
      </c>
      <c r="E10" s="1">
        <v>0.22130771196188417</v>
      </c>
      <c r="F10" s="1">
        <v>0.21966060555870331</v>
      </c>
      <c r="G10" s="1">
        <v>0.23102976095505154</v>
      </c>
      <c r="H10" s="51">
        <v>0.25</v>
      </c>
    </row>
    <row r="11" spans="1:8" x14ac:dyDescent="0.25">
      <c r="A11" t="s">
        <v>70</v>
      </c>
      <c r="B11" s="1">
        <v>0.08</v>
      </c>
      <c r="C11" s="1">
        <v>0.09</v>
      </c>
      <c r="D11" s="1">
        <v>9.7953459650451047E-2</v>
      </c>
      <c r="E11" s="1">
        <v>0.10093099459209282</v>
      </c>
      <c r="F11" s="1">
        <v>0.10360369638314283</v>
      </c>
      <c r="G11" s="1">
        <v>0.11219422818801746</v>
      </c>
      <c r="H11" s="51">
        <v>0.13</v>
      </c>
    </row>
    <row r="12" spans="1:8" x14ac:dyDescent="0.25">
      <c r="A12" t="s">
        <v>71</v>
      </c>
      <c r="B12" s="1">
        <v>0.1</v>
      </c>
      <c r="C12" s="1">
        <v>0.1</v>
      </c>
      <c r="D12" s="1">
        <v>0.10506134692000467</v>
      </c>
      <c r="E12" s="1">
        <v>0.10780627450467502</v>
      </c>
      <c r="F12" s="1">
        <v>0.11020349405271036</v>
      </c>
      <c r="G12" s="1">
        <v>0.12424446709635807</v>
      </c>
      <c r="H12" s="51">
        <v>0.14000000000000001</v>
      </c>
    </row>
    <row r="13" spans="1:8" x14ac:dyDescent="0.25">
      <c r="A13" t="s">
        <v>72</v>
      </c>
      <c r="B13" s="1">
        <v>0.13</v>
      </c>
      <c r="C13" s="1">
        <v>0.13</v>
      </c>
      <c r="D13" s="1">
        <v>0.13850097245834581</v>
      </c>
      <c r="E13" s="1">
        <v>0.14046111023117705</v>
      </c>
      <c r="F13" s="1">
        <v>0.14121149220432391</v>
      </c>
      <c r="G13" s="1">
        <v>0.1516036100824501</v>
      </c>
      <c r="H13" s="51">
        <v>0.17</v>
      </c>
    </row>
    <row r="14" spans="1:8" x14ac:dyDescent="0.25">
      <c r="A14" t="s">
        <v>116</v>
      </c>
    </row>
    <row r="16" spans="1:8" x14ac:dyDescent="0.25">
      <c r="A16" s="117" t="s">
        <v>458</v>
      </c>
    </row>
    <row r="17" spans="1:8" x14ac:dyDescent="0.25">
      <c r="A17" s="243" t="s">
        <v>53</v>
      </c>
      <c r="B17" s="244" t="s">
        <v>60</v>
      </c>
      <c r="C17" s="244" t="s">
        <v>121</v>
      </c>
      <c r="D17" s="243" t="s">
        <v>212</v>
      </c>
      <c r="E17" s="244" t="s">
        <v>51</v>
      </c>
    </row>
    <row r="18" spans="1:8" x14ac:dyDescent="0.25">
      <c r="A18" s="23" t="s">
        <v>336</v>
      </c>
      <c r="B18" s="23">
        <v>0.10287259654281503</v>
      </c>
      <c r="C18" s="23">
        <v>0.68550304184269584</v>
      </c>
      <c r="D18" s="23">
        <v>0.21162436161448914</v>
      </c>
      <c r="E18" s="240">
        <v>8.8067960257960126E-2</v>
      </c>
    </row>
    <row r="19" spans="1:8" x14ac:dyDescent="0.25">
      <c r="A19" s="23" t="s">
        <v>337</v>
      </c>
      <c r="B19" s="23">
        <v>0.17964727329770083</v>
      </c>
      <c r="C19" s="23">
        <v>0.65055933254494525</v>
      </c>
      <c r="D19" s="23">
        <v>0.16979339415735384</v>
      </c>
      <c r="E19" s="240">
        <v>0.23906718750018299</v>
      </c>
    </row>
    <row r="20" spans="1:8" x14ac:dyDescent="0.25">
      <c r="A20" s="23" t="s">
        <v>338</v>
      </c>
      <c r="B20" s="23">
        <v>0.21301692135693437</v>
      </c>
      <c r="C20" s="23">
        <v>0.63154179018260204</v>
      </c>
      <c r="D20" s="23">
        <v>0.15544128846046359</v>
      </c>
      <c r="E20" s="240">
        <v>0.49541503876880311</v>
      </c>
    </row>
    <row r="21" spans="1:8" x14ac:dyDescent="0.25">
      <c r="A21" s="92" t="s">
        <v>339</v>
      </c>
      <c r="B21" s="92">
        <v>0.15805777074627428</v>
      </c>
      <c r="C21" s="92">
        <v>0.61169371986633136</v>
      </c>
      <c r="D21" s="92">
        <v>0.2302485093873943</v>
      </c>
      <c r="E21" s="239">
        <v>0.177449813473054</v>
      </c>
    </row>
    <row r="22" spans="1:8" x14ac:dyDescent="0.25">
      <c r="A22" t="s">
        <v>116</v>
      </c>
    </row>
    <row r="24" spans="1:8" x14ac:dyDescent="0.25">
      <c r="A24" s="117" t="s">
        <v>459</v>
      </c>
    </row>
    <row r="25" spans="1:8" x14ac:dyDescent="0.25">
      <c r="A25" t="s">
        <v>74</v>
      </c>
      <c r="B25" s="10" t="s">
        <v>36</v>
      </c>
      <c r="C25" s="10" t="s">
        <v>37</v>
      </c>
      <c r="D25" s="10" t="s">
        <v>38</v>
      </c>
      <c r="E25" s="10" t="s">
        <v>39</v>
      </c>
      <c r="F25" s="10" t="s">
        <v>40</v>
      </c>
      <c r="G25" s="10" t="s">
        <v>226</v>
      </c>
      <c r="H25" s="10" t="s">
        <v>227</v>
      </c>
    </row>
    <row r="26" spans="1:8" x14ac:dyDescent="0.25">
      <c r="A26" t="s">
        <v>117</v>
      </c>
      <c r="B26" s="1">
        <v>0.06</v>
      </c>
      <c r="C26" s="1">
        <v>0.06</v>
      </c>
      <c r="D26" s="1">
        <v>7.0000000000000007E-2</v>
      </c>
      <c r="E26" s="1">
        <v>7.0000000000000007E-2</v>
      </c>
      <c r="F26" s="1">
        <v>7.1233760874840332E-2</v>
      </c>
      <c r="G26" s="1">
        <v>0.08</v>
      </c>
      <c r="H26" s="60">
        <v>0.09</v>
      </c>
    </row>
    <row r="27" spans="1:8" x14ac:dyDescent="0.25">
      <c r="A27" t="s">
        <v>76</v>
      </c>
      <c r="B27" s="1">
        <v>0.04</v>
      </c>
      <c r="C27" s="1">
        <v>0.05</v>
      </c>
      <c r="D27" s="1">
        <v>0.05</v>
      </c>
      <c r="E27" s="1">
        <v>0.06</v>
      </c>
      <c r="F27" s="1">
        <v>5.5243971187757937E-2</v>
      </c>
      <c r="G27" s="1">
        <v>0.06</v>
      </c>
      <c r="H27" s="41">
        <v>0.08</v>
      </c>
    </row>
    <row r="28" spans="1:8" x14ac:dyDescent="0.25">
      <c r="A28" t="s">
        <v>77</v>
      </c>
      <c r="B28" s="1">
        <v>0.06</v>
      </c>
      <c r="C28" s="1">
        <v>7.0000000000000007E-2</v>
      </c>
      <c r="D28" s="1">
        <v>7.0000000000000007E-2</v>
      </c>
      <c r="E28" s="1">
        <v>7.0000000000000007E-2</v>
      </c>
      <c r="F28" s="1">
        <v>7.5136968751877212E-2</v>
      </c>
      <c r="G28" s="1">
        <v>0.09</v>
      </c>
      <c r="H28" s="42">
        <v>0.09</v>
      </c>
    </row>
    <row r="29" spans="1:8" x14ac:dyDescent="0.25">
      <c r="A29" t="s">
        <v>118</v>
      </c>
      <c r="B29" s="1">
        <v>0.06</v>
      </c>
      <c r="C29" s="1">
        <v>7.0000000000000007E-2</v>
      </c>
      <c r="D29" s="1">
        <v>7.0000000000000007E-2</v>
      </c>
      <c r="E29" s="1">
        <v>0.08</v>
      </c>
      <c r="F29" s="1">
        <v>7.9523537017019572E-2</v>
      </c>
      <c r="G29" s="1">
        <v>0.09</v>
      </c>
      <c r="H29" s="42">
        <v>0.09</v>
      </c>
    </row>
    <row r="30" spans="1:8" x14ac:dyDescent="0.25">
      <c r="A30" t="s">
        <v>119</v>
      </c>
    </row>
    <row r="32" spans="1:8" x14ac:dyDescent="0.25">
      <c r="A32" s="117" t="s">
        <v>460</v>
      </c>
    </row>
    <row r="33" spans="1:10" x14ac:dyDescent="0.25">
      <c r="A33" t="s">
        <v>67</v>
      </c>
      <c r="B33" t="s">
        <v>120</v>
      </c>
      <c r="C33" s="10" t="s">
        <v>60</v>
      </c>
      <c r="D33" s="10" t="s">
        <v>121</v>
      </c>
      <c r="E33" s="10" t="s">
        <v>61</v>
      </c>
      <c r="F33" s="10" t="s">
        <v>122</v>
      </c>
    </row>
    <row r="34" spans="1:10" x14ac:dyDescent="0.25">
      <c r="A34" t="s">
        <v>69</v>
      </c>
      <c r="B34" t="s">
        <v>123</v>
      </c>
      <c r="C34" s="1">
        <v>0.28999999999999998</v>
      </c>
      <c r="D34" s="1">
        <v>0.49</v>
      </c>
      <c r="E34" s="1">
        <v>0.04</v>
      </c>
      <c r="F34" s="60">
        <v>0.19</v>
      </c>
    </row>
    <row r="35" spans="1:10" x14ac:dyDescent="0.25">
      <c r="B35" t="s">
        <v>124</v>
      </c>
      <c r="C35" s="1">
        <v>0.18</v>
      </c>
      <c r="D35" s="1">
        <v>0.68</v>
      </c>
      <c r="E35" s="1">
        <v>0.04</v>
      </c>
      <c r="F35" s="41">
        <v>0.1</v>
      </c>
      <c r="H35" t="s">
        <v>461</v>
      </c>
    </row>
    <row r="36" spans="1:10" x14ac:dyDescent="0.25">
      <c r="A36" t="s">
        <v>125</v>
      </c>
      <c r="B36" t="s">
        <v>123</v>
      </c>
      <c r="C36" s="1">
        <v>0.15</v>
      </c>
      <c r="D36" s="1">
        <v>0.73</v>
      </c>
      <c r="E36" s="1">
        <v>0.03</v>
      </c>
      <c r="F36" s="42">
        <v>0.09</v>
      </c>
    </row>
    <row r="37" spans="1:10" x14ac:dyDescent="0.25">
      <c r="B37" t="s">
        <v>124</v>
      </c>
      <c r="C37" s="1">
        <v>0.1</v>
      </c>
      <c r="D37" s="1">
        <v>0.78</v>
      </c>
      <c r="E37" s="1">
        <v>0.04</v>
      </c>
      <c r="F37" s="42">
        <v>0.08</v>
      </c>
    </row>
    <row r="38" spans="1:10" x14ac:dyDescent="0.25">
      <c r="A38" t="s">
        <v>126</v>
      </c>
    </row>
    <row r="40" spans="1:10" x14ac:dyDescent="0.25">
      <c r="A40" s="117" t="s">
        <v>462</v>
      </c>
    </row>
    <row r="41" spans="1:10" x14ac:dyDescent="0.25">
      <c r="A41" t="s">
        <v>67</v>
      </c>
      <c r="B41" s="209" t="s">
        <v>127</v>
      </c>
      <c r="C41" s="209" t="s">
        <v>128</v>
      </c>
      <c r="D41" s="209" t="s">
        <v>129</v>
      </c>
      <c r="E41" s="209" t="s">
        <v>130</v>
      </c>
      <c r="F41" s="209" t="s">
        <v>131</v>
      </c>
      <c r="G41" s="209" t="s">
        <v>132</v>
      </c>
      <c r="H41" s="209" t="s">
        <v>121</v>
      </c>
      <c r="I41" s="209" t="s">
        <v>61</v>
      </c>
      <c r="J41" s="209" t="s">
        <v>122</v>
      </c>
    </row>
    <row r="42" spans="1:10" x14ac:dyDescent="0.25">
      <c r="A42" t="s">
        <v>89</v>
      </c>
      <c r="B42" s="245">
        <v>7.3144742882523756E-3</v>
      </c>
      <c r="C42" s="246">
        <v>7.6679096858607312E-2</v>
      </c>
      <c r="D42" s="245">
        <v>1.1261718788737841E-2</v>
      </c>
      <c r="E42" s="245">
        <v>6.3647090505393536E-2</v>
      </c>
      <c r="F42" s="245">
        <v>2.9359560646169597E-2</v>
      </c>
      <c r="G42" s="246">
        <v>1.5060117587180684E-2</v>
      </c>
      <c r="H42" s="247">
        <v>0.58918346013500644</v>
      </c>
      <c r="I42" s="245">
        <v>4.752187766959063E-2</v>
      </c>
      <c r="J42" s="246">
        <v>0.15997260352106171</v>
      </c>
    </row>
    <row r="43" spans="1:10" x14ac:dyDescent="0.25">
      <c r="A43" t="s">
        <v>90</v>
      </c>
      <c r="B43" s="245">
        <v>3.3814963330448355E-3</v>
      </c>
      <c r="C43" s="246">
        <v>5.0386227327749666E-2</v>
      </c>
      <c r="D43" s="245">
        <v>2.181727267218388E-2</v>
      </c>
      <c r="E43" s="245">
        <v>2.4973987418754968E-2</v>
      </c>
      <c r="F43" s="245">
        <v>2.3140078893669331E-2</v>
      </c>
      <c r="G43" s="245">
        <v>1.1091271375101863E-2</v>
      </c>
      <c r="H43" s="247">
        <v>0.7376875262794369</v>
      </c>
      <c r="I43" s="247">
        <v>3.3292523824368495E-2</v>
      </c>
      <c r="J43" s="246">
        <v>9.4229615875689995E-2</v>
      </c>
    </row>
    <row r="44" spans="1:10" x14ac:dyDescent="0.25">
      <c r="A44" t="s">
        <v>93</v>
      </c>
      <c r="B44" s="246">
        <v>5.2012123358882896E-3</v>
      </c>
      <c r="C44" s="245">
        <v>6.2551450726122865E-2</v>
      </c>
      <c r="D44" s="246">
        <v>1.6933413535584804E-2</v>
      </c>
      <c r="E44" s="245">
        <v>4.2867315418010733E-2</v>
      </c>
      <c r="F44" s="246">
        <v>2.6017717823588114E-2</v>
      </c>
      <c r="G44" s="245">
        <v>1.2927582955588041E-2</v>
      </c>
      <c r="H44" s="247">
        <v>0.66897744737026532</v>
      </c>
      <c r="I44" s="245">
        <v>3.9876182110067278E-2</v>
      </c>
      <c r="J44" s="246">
        <v>0.12464767772488472</v>
      </c>
    </row>
    <row r="45" spans="1:10" x14ac:dyDescent="0.25">
      <c r="B45" s="246"/>
      <c r="C45" s="245"/>
      <c r="D45" s="246"/>
      <c r="E45" s="245"/>
      <c r="F45" s="246"/>
      <c r="G45" s="245"/>
      <c r="H45" s="247"/>
      <c r="I45" s="245"/>
      <c r="J45" s="246"/>
    </row>
    <row r="46" spans="1:10" x14ac:dyDescent="0.25">
      <c r="A46" s="117" t="s">
        <v>407</v>
      </c>
      <c r="B46" s="156"/>
    </row>
    <row r="47" spans="1:10" x14ac:dyDescent="0.25">
      <c r="A47" s="222" t="s">
        <v>289</v>
      </c>
      <c r="B47" s="89" t="s">
        <v>173</v>
      </c>
      <c r="C47" s="89" t="s">
        <v>343</v>
      </c>
      <c r="D47" s="88" t="s">
        <v>105</v>
      </c>
      <c r="E47" s="88" t="s">
        <v>111</v>
      </c>
      <c r="F47" s="89" t="s">
        <v>244</v>
      </c>
      <c r="G47" s="89" t="s">
        <v>112</v>
      </c>
    </row>
    <row r="48" spans="1:10" x14ac:dyDescent="0.25">
      <c r="A48" s="257" t="s">
        <v>68</v>
      </c>
      <c r="B48" s="265">
        <v>2021</v>
      </c>
      <c r="C48" s="260" t="s">
        <v>60</v>
      </c>
      <c r="D48" s="152">
        <v>0.34782608695652173</v>
      </c>
      <c r="E48" s="153">
        <v>0.10438144329896901</v>
      </c>
      <c r="F48" s="152">
        <v>0.19753086419753085</v>
      </c>
      <c r="G48" s="271">
        <v>0.9375</v>
      </c>
    </row>
    <row r="49" spans="1:7" x14ac:dyDescent="0.25">
      <c r="A49" s="258"/>
      <c r="B49" s="263"/>
      <c r="C49" s="260" t="s">
        <v>121</v>
      </c>
      <c r="D49" s="154">
        <v>0.58807709547288212</v>
      </c>
      <c r="E49" s="155">
        <v>0.15548780487804878</v>
      </c>
      <c r="F49" s="152">
        <v>0.25980392156862747</v>
      </c>
      <c r="G49" s="271">
        <v>0.92452830188679247</v>
      </c>
    </row>
    <row r="50" spans="1:7" x14ac:dyDescent="0.25">
      <c r="A50" s="258"/>
      <c r="B50" s="264"/>
      <c r="C50" s="261" t="s">
        <v>340</v>
      </c>
      <c r="D50" s="154">
        <v>6.275212909009413E-2</v>
      </c>
      <c r="E50" s="155">
        <v>0.12857142857142856</v>
      </c>
      <c r="F50" s="255">
        <v>0.16666666666666666</v>
      </c>
      <c r="G50" s="271">
        <v>1</v>
      </c>
    </row>
    <row r="51" spans="1:7" x14ac:dyDescent="0.25">
      <c r="A51" s="258"/>
      <c r="B51" s="265">
        <v>2022</v>
      </c>
      <c r="C51" s="261" t="s">
        <v>60</v>
      </c>
      <c r="D51" s="152">
        <v>0.3825565297646516</v>
      </c>
      <c r="E51" s="153">
        <v>0.16646562123039807</v>
      </c>
      <c r="F51" s="152">
        <v>0.12318840579710146</v>
      </c>
      <c r="G51" s="271">
        <v>0.94117647058823528</v>
      </c>
    </row>
    <row r="52" spans="1:7" x14ac:dyDescent="0.25">
      <c r="A52" s="258"/>
      <c r="B52" s="263"/>
      <c r="C52" s="261" t="s">
        <v>121</v>
      </c>
      <c r="D52" s="152">
        <v>0.54453161052145826</v>
      </c>
      <c r="E52" s="153">
        <v>0.19576271186440677</v>
      </c>
      <c r="F52" s="152">
        <v>0.26839826839826841</v>
      </c>
      <c r="G52" s="271">
        <v>0.93548387096774188</v>
      </c>
    </row>
    <row r="53" spans="1:7" x14ac:dyDescent="0.25">
      <c r="A53" s="258"/>
      <c r="B53" s="264"/>
      <c r="C53" s="261" t="s">
        <v>340</v>
      </c>
      <c r="D53" s="152">
        <v>6.5989847715736044E-2</v>
      </c>
      <c r="E53" s="153">
        <v>0.13986013986013987</v>
      </c>
      <c r="F53" s="152">
        <v>0.1</v>
      </c>
      <c r="G53" s="271">
        <v>1</v>
      </c>
    </row>
    <row r="54" spans="1:7" x14ac:dyDescent="0.25">
      <c r="A54" s="258"/>
      <c r="B54" s="265">
        <v>2023</v>
      </c>
      <c r="C54" s="260" t="s">
        <v>60</v>
      </c>
      <c r="D54" s="152">
        <v>0.34782608695652173</v>
      </c>
      <c r="E54" s="153">
        <v>0.10089020771513353</v>
      </c>
      <c r="F54" s="152">
        <v>0.15686274509803921</v>
      </c>
      <c r="G54" s="271">
        <v>0.875</v>
      </c>
    </row>
    <row r="55" spans="1:7" x14ac:dyDescent="0.25">
      <c r="A55" s="258"/>
      <c r="B55" s="263"/>
      <c r="C55" s="260" t="s">
        <v>121</v>
      </c>
      <c r="D55" s="154">
        <v>0.58807709547288212</v>
      </c>
      <c r="E55" s="155">
        <v>0.18663594470046083</v>
      </c>
      <c r="F55" s="152">
        <v>0.23868312757201646</v>
      </c>
      <c r="G55" s="271">
        <v>0.94827586206896552</v>
      </c>
    </row>
    <row r="56" spans="1:7" x14ac:dyDescent="0.25">
      <c r="A56" s="259"/>
      <c r="B56" s="264"/>
      <c r="C56" s="261" t="s">
        <v>340</v>
      </c>
      <c r="D56" s="154">
        <v>6.275212909009413E-2</v>
      </c>
      <c r="E56" s="155">
        <v>0.14516129032258066</v>
      </c>
      <c r="F56" s="154">
        <v>0.22222222222222221</v>
      </c>
      <c r="G56" s="272">
        <v>1</v>
      </c>
    </row>
    <row r="57" spans="1:7" x14ac:dyDescent="0.25">
      <c r="A57" s="257" t="s">
        <v>69</v>
      </c>
      <c r="B57" s="265">
        <v>2021</v>
      </c>
      <c r="C57" s="261" t="s">
        <v>60</v>
      </c>
      <c r="D57" s="152">
        <v>0.57213834043102341</v>
      </c>
      <c r="E57" s="153">
        <v>0.17469268072628849</v>
      </c>
      <c r="F57" s="152">
        <v>0.11749515816655907</v>
      </c>
      <c r="G57" s="271">
        <v>0.89560439560439564</v>
      </c>
    </row>
    <row r="58" spans="1:7" x14ac:dyDescent="0.25">
      <c r="A58" s="258"/>
      <c r="B58" s="263"/>
      <c r="C58" s="262" t="s">
        <v>121</v>
      </c>
      <c r="D58" s="152">
        <v>0.37553232675183895</v>
      </c>
      <c r="E58" s="153">
        <v>0.26237113402061857</v>
      </c>
      <c r="F58" s="154">
        <v>0.25278323510150624</v>
      </c>
      <c r="G58" s="272">
        <v>0.87564766839378239</v>
      </c>
    </row>
    <row r="59" spans="1:7" x14ac:dyDescent="0.25">
      <c r="A59" s="258"/>
      <c r="B59" s="264"/>
      <c r="C59" s="261" t="s">
        <v>340</v>
      </c>
      <c r="D59" s="155">
        <v>5.1296941540843979E-2</v>
      </c>
      <c r="E59" s="154">
        <v>0.1811320754716981</v>
      </c>
      <c r="F59" s="256">
        <v>0.21527777777777779</v>
      </c>
      <c r="G59" s="273">
        <v>0.93548387096774188</v>
      </c>
    </row>
    <row r="60" spans="1:7" x14ac:dyDescent="0.25">
      <c r="A60" s="258"/>
      <c r="B60" s="265">
        <v>2022</v>
      </c>
      <c r="C60" s="260" t="s">
        <v>60</v>
      </c>
      <c r="D60" s="152">
        <v>0.61933600875592854</v>
      </c>
      <c r="E60" s="153">
        <v>0.21383129123468425</v>
      </c>
      <c r="F60" s="152">
        <v>0.13608815426997245</v>
      </c>
      <c r="G60" s="271">
        <v>0.90283400809716596</v>
      </c>
    </row>
    <row r="61" spans="1:7" x14ac:dyDescent="0.25">
      <c r="A61" s="258"/>
      <c r="B61" s="263"/>
      <c r="C61" s="260" t="s">
        <v>121</v>
      </c>
      <c r="D61" s="154">
        <v>0.32426121853338197</v>
      </c>
      <c r="E61" s="155">
        <v>0.32335733573357334</v>
      </c>
      <c r="F61" s="152">
        <v>0.25817675713291582</v>
      </c>
      <c r="G61" s="271">
        <v>0.92183288409703501</v>
      </c>
    </row>
    <row r="62" spans="1:7" x14ac:dyDescent="0.25">
      <c r="A62" s="258"/>
      <c r="B62" s="264"/>
      <c r="C62" s="260" t="s">
        <v>340</v>
      </c>
      <c r="D62" s="154">
        <v>5.523531557825611E-2</v>
      </c>
      <c r="E62" s="155">
        <v>0.22985468956406868</v>
      </c>
      <c r="F62" s="255">
        <v>0.17241379310344829</v>
      </c>
      <c r="G62" s="271">
        <v>0.96666666666666667</v>
      </c>
    </row>
    <row r="63" spans="1:7" x14ac:dyDescent="0.25">
      <c r="A63" s="258"/>
      <c r="B63" s="265">
        <v>2023</v>
      </c>
      <c r="C63" s="260" t="s">
        <v>60</v>
      </c>
      <c r="D63" s="152">
        <v>0.65111548556430443</v>
      </c>
      <c r="E63" s="153">
        <v>0.2188854177164164</v>
      </c>
      <c r="F63" s="152">
        <v>0.12430939226519337</v>
      </c>
      <c r="G63" s="271">
        <v>0.92222222222222228</v>
      </c>
    </row>
    <row r="64" spans="1:7" x14ac:dyDescent="0.25">
      <c r="A64" s="258"/>
      <c r="B64" s="263"/>
      <c r="C64" s="261" t="s">
        <v>121</v>
      </c>
      <c r="D64" s="152">
        <v>0.29829396325459318</v>
      </c>
      <c r="E64" s="153">
        <v>0.33743950725912891</v>
      </c>
      <c r="F64" s="152">
        <v>0.26010430247718386</v>
      </c>
      <c r="G64" s="271">
        <v>0.90225563909774431</v>
      </c>
    </row>
    <row r="65" spans="1:7" x14ac:dyDescent="0.25">
      <c r="A65" s="259"/>
      <c r="B65" s="259"/>
      <c r="C65" s="266" t="s">
        <v>340</v>
      </c>
      <c r="D65" s="155">
        <v>4.8228346456692911E-2</v>
      </c>
      <c r="E65" s="154">
        <v>0.23537414965986395</v>
      </c>
      <c r="F65" s="155">
        <v>0.16763005780346821</v>
      </c>
      <c r="G65" s="273">
        <v>0.7931034482758621</v>
      </c>
    </row>
    <row r="67" spans="1:7" x14ac:dyDescent="0.25">
      <c r="A67" s="117" t="s">
        <v>341</v>
      </c>
    </row>
    <row r="68" spans="1:7" x14ac:dyDescent="0.25">
      <c r="A68" s="149" t="s">
        <v>342</v>
      </c>
      <c r="B68" s="88" t="s">
        <v>173</v>
      </c>
      <c r="C68" s="88" t="s">
        <v>343</v>
      </c>
      <c r="D68" s="88" t="s">
        <v>105</v>
      </c>
      <c r="E68" s="88" t="s">
        <v>111</v>
      </c>
      <c r="F68" s="222" t="s">
        <v>244</v>
      </c>
      <c r="G68" s="89" t="s">
        <v>112</v>
      </c>
    </row>
    <row r="69" spans="1:7" x14ac:dyDescent="0.25">
      <c r="A69" s="220" t="s">
        <v>344</v>
      </c>
      <c r="B69" s="267">
        <v>2021</v>
      </c>
      <c r="C69" s="270" t="s">
        <v>60</v>
      </c>
      <c r="D69" s="152">
        <v>0.35012853470437016</v>
      </c>
      <c r="E69" s="153">
        <v>0.23</v>
      </c>
      <c r="F69" s="152">
        <v>0.14000000000000001</v>
      </c>
      <c r="G69" s="271">
        <v>0.88</v>
      </c>
    </row>
    <row r="70" spans="1:7" x14ac:dyDescent="0.25">
      <c r="A70" s="221"/>
      <c r="B70" s="268"/>
      <c r="C70" s="270" t="s">
        <v>121</v>
      </c>
      <c r="D70" s="152">
        <v>0.60179948586118248</v>
      </c>
      <c r="E70" s="153">
        <v>0.31</v>
      </c>
      <c r="F70" s="152">
        <v>0.23</v>
      </c>
      <c r="G70" s="271">
        <v>0.93</v>
      </c>
    </row>
    <row r="71" spans="1:7" x14ac:dyDescent="0.25">
      <c r="A71" s="221"/>
      <c r="B71" s="269"/>
      <c r="C71" s="270" t="s">
        <v>340</v>
      </c>
      <c r="D71" s="255">
        <v>2.056555269922879E-3</v>
      </c>
      <c r="E71" s="153">
        <v>0.31</v>
      </c>
      <c r="F71" s="152">
        <v>0.18</v>
      </c>
      <c r="G71" s="271">
        <v>0.9</v>
      </c>
    </row>
    <row r="72" spans="1:7" x14ac:dyDescent="0.25">
      <c r="A72" s="221"/>
      <c r="B72" s="267">
        <v>2022</v>
      </c>
      <c r="C72" s="270" t="s">
        <v>60</v>
      </c>
      <c r="D72" s="152">
        <v>0.40629717489756306</v>
      </c>
      <c r="E72" s="153">
        <v>0.23</v>
      </c>
      <c r="F72" s="152">
        <v>0.19</v>
      </c>
      <c r="G72" s="271">
        <v>0.86</v>
      </c>
    </row>
    <row r="73" spans="1:7" x14ac:dyDescent="0.25">
      <c r="A73" s="221"/>
      <c r="B73" s="268"/>
      <c r="C73" s="270" t="s">
        <v>121</v>
      </c>
      <c r="D73" s="152">
        <v>0.54453310329954707</v>
      </c>
      <c r="E73" s="153">
        <v>0.34</v>
      </c>
      <c r="F73" s="152">
        <v>0.27</v>
      </c>
      <c r="G73" s="271">
        <v>0.94</v>
      </c>
    </row>
    <row r="74" spans="1:7" x14ac:dyDescent="0.25">
      <c r="A74" s="221"/>
      <c r="B74" s="269"/>
      <c r="C74" s="270" t="s">
        <v>340</v>
      </c>
      <c r="D74" s="152">
        <v>6.2540435626482638E-3</v>
      </c>
      <c r="E74" s="153">
        <v>0.21</v>
      </c>
      <c r="F74" s="152">
        <v>0.2</v>
      </c>
      <c r="G74" s="271">
        <v>0.88</v>
      </c>
    </row>
    <row r="75" spans="1:7" x14ac:dyDescent="0.25">
      <c r="A75" s="221"/>
      <c r="B75" s="267">
        <v>2023</v>
      </c>
      <c r="C75" s="270" t="s">
        <v>60</v>
      </c>
      <c r="D75" s="152">
        <v>0.43590344504335599</v>
      </c>
      <c r="E75" s="153">
        <v>0.36</v>
      </c>
      <c r="F75" s="152">
        <v>0.08</v>
      </c>
      <c r="G75" s="271">
        <v>0.9</v>
      </c>
    </row>
    <row r="76" spans="1:7" x14ac:dyDescent="0.25">
      <c r="A76" s="221"/>
      <c r="B76" s="268"/>
      <c r="C76" s="270" t="s">
        <v>121</v>
      </c>
      <c r="D76" s="152">
        <v>0.51546754159831265</v>
      </c>
      <c r="E76" s="153">
        <v>0.52</v>
      </c>
      <c r="F76" s="152">
        <v>0.19</v>
      </c>
      <c r="G76" s="271">
        <v>0.93</v>
      </c>
    </row>
    <row r="77" spans="1:7" x14ac:dyDescent="0.25">
      <c r="A77" s="254"/>
      <c r="B77" s="269"/>
      <c r="C77" s="262" t="s">
        <v>340</v>
      </c>
      <c r="D77" s="154">
        <v>7.0307007265057418E-3</v>
      </c>
      <c r="E77" s="155">
        <v>0.47</v>
      </c>
      <c r="F77" s="154">
        <v>0.11</v>
      </c>
      <c r="G77" s="272">
        <v>0.94</v>
      </c>
    </row>
    <row r="78" spans="1:7" x14ac:dyDescent="0.25">
      <c r="A78" s="220" t="s">
        <v>345</v>
      </c>
      <c r="B78" s="267">
        <v>2021</v>
      </c>
      <c r="C78" s="270" t="s">
        <v>60</v>
      </c>
      <c r="D78" s="152">
        <v>0.29284467713787088</v>
      </c>
      <c r="E78" s="153">
        <v>0.26</v>
      </c>
      <c r="F78" s="152">
        <v>0.12</v>
      </c>
      <c r="G78" s="271">
        <v>0.96</v>
      </c>
    </row>
    <row r="79" spans="1:7" x14ac:dyDescent="0.25">
      <c r="A79" s="221"/>
      <c r="B79" s="268"/>
      <c r="C79" s="262" t="s">
        <v>121</v>
      </c>
      <c r="D79" s="154">
        <v>0.6659685863874345</v>
      </c>
      <c r="E79" s="155">
        <v>0.27</v>
      </c>
      <c r="F79" s="154">
        <v>0.19</v>
      </c>
      <c r="G79" s="272">
        <v>0.9</v>
      </c>
    </row>
    <row r="80" spans="1:7" x14ac:dyDescent="0.25">
      <c r="A80" s="221"/>
      <c r="B80" s="269"/>
      <c r="C80" s="260" t="s">
        <v>340</v>
      </c>
      <c r="D80" s="256">
        <v>1.2216404886561956E-3</v>
      </c>
      <c r="E80" s="154">
        <v>0.28000000000000003</v>
      </c>
      <c r="F80" s="155">
        <v>0.09</v>
      </c>
      <c r="G80" s="273">
        <v>1</v>
      </c>
    </row>
    <row r="81" spans="1:11" x14ac:dyDescent="0.25">
      <c r="A81" s="221"/>
      <c r="B81" s="267">
        <v>2022</v>
      </c>
      <c r="C81" s="270" t="s">
        <v>60</v>
      </c>
      <c r="D81" s="152">
        <v>0.3366856799759832</v>
      </c>
      <c r="E81" s="153">
        <v>0.24</v>
      </c>
      <c r="F81" s="152">
        <v>0.17</v>
      </c>
      <c r="G81" s="271">
        <v>0.87</v>
      </c>
    </row>
    <row r="82" spans="1:11" x14ac:dyDescent="0.25">
      <c r="A82" s="221"/>
      <c r="B82" s="268"/>
      <c r="C82" s="270" t="s">
        <v>121</v>
      </c>
      <c r="D82" s="152">
        <v>0.62218552987090958</v>
      </c>
      <c r="E82" s="153">
        <v>0.31</v>
      </c>
      <c r="F82" s="152">
        <v>0.27</v>
      </c>
      <c r="G82" s="271">
        <v>0.89</v>
      </c>
    </row>
    <row r="83" spans="1:11" x14ac:dyDescent="0.25">
      <c r="A83" s="221"/>
      <c r="B83" s="269"/>
      <c r="C83" s="270" t="s">
        <v>340</v>
      </c>
      <c r="D83" s="255">
        <v>2.7018913239267488E-3</v>
      </c>
      <c r="E83" s="153">
        <v>0.23</v>
      </c>
      <c r="F83" s="152">
        <v>0.48</v>
      </c>
      <c r="G83" s="271">
        <v>0.86</v>
      </c>
    </row>
    <row r="84" spans="1:11" x14ac:dyDescent="0.25">
      <c r="A84" s="221"/>
      <c r="B84" s="267">
        <v>2023</v>
      </c>
      <c r="C84" s="270" t="s">
        <v>60</v>
      </c>
      <c r="D84" s="152">
        <v>0.40605128205128205</v>
      </c>
      <c r="E84" s="153">
        <v>0.4</v>
      </c>
      <c r="F84" s="152">
        <v>0.08</v>
      </c>
      <c r="G84" s="271">
        <v>0.97</v>
      </c>
    </row>
    <row r="85" spans="1:11" x14ac:dyDescent="0.25">
      <c r="A85" s="221"/>
      <c r="B85" s="268"/>
      <c r="C85" s="270" t="s">
        <v>121</v>
      </c>
      <c r="D85" s="152">
        <v>0.55312820512820515</v>
      </c>
      <c r="E85" s="153">
        <v>0.49</v>
      </c>
      <c r="F85" s="152">
        <v>0.17</v>
      </c>
      <c r="G85" s="271">
        <v>0.91</v>
      </c>
    </row>
    <row r="86" spans="1:11" x14ac:dyDescent="0.25">
      <c r="A86" s="254"/>
      <c r="B86" s="269"/>
      <c r="C86" s="260" t="s">
        <v>340</v>
      </c>
      <c r="D86" s="155">
        <v>5.2307692307692307E-3</v>
      </c>
      <c r="E86" s="154">
        <v>0.49</v>
      </c>
      <c r="F86" s="155">
        <v>0.11</v>
      </c>
      <c r="G86" s="273">
        <v>0.83</v>
      </c>
    </row>
    <row r="93" spans="1:11" x14ac:dyDescent="0.25">
      <c r="K93" s="248"/>
    </row>
    <row r="94" spans="1:11" x14ac:dyDescent="0.25">
      <c r="K94" s="249"/>
    </row>
    <row r="95" spans="1:11" x14ac:dyDescent="0.25">
      <c r="K95" s="250"/>
    </row>
  </sheetData>
  <hyperlinks>
    <hyperlink ref="A5" r:id="rId1" xr:uid="{00000000-0004-0000-0400-000000000000}"/>
  </hyperlinks>
  <pageMargins left="0.7" right="0.7" top="0.75" bottom="0.75" header="0.3" footer="0.3"/>
  <pageSetup paperSize="9" orientation="portrait"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6"/>
  <sheetViews>
    <sheetView showGridLines="0" workbookViewId="0"/>
  </sheetViews>
  <sheetFormatPr defaultRowHeight="15" x14ac:dyDescent="0.25"/>
  <cols>
    <col min="1" max="1" width="27.7109375" customWidth="1"/>
    <col min="2" max="2" width="16.140625" customWidth="1"/>
    <col min="3" max="4" width="12.85546875" customWidth="1"/>
    <col min="5" max="5" width="11.42578125" customWidth="1"/>
    <col min="6" max="6" width="13" customWidth="1"/>
  </cols>
  <sheetData>
    <row r="1" spans="1:7" ht="23.25" x14ac:dyDescent="0.35">
      <c r="A1" s="3" t="s">
        <v>133</v>
      </c>
    </row>
    <row r="2" spans="1:7" x14ac:dyDescent="0.25">
      <c r="A2" t="s">
        <v>65</v>
      </c>
    </row>
    <row r="3" spans="1:7" x14ac:dyDescent="0.25">
      <c r="A3" t="s">
        <v>66</v>
      </c>
    </row>
    <row r="4" spans="1:7" x14ac:dyDescent="0.25">
      <c r="A4" t="s">
        <v>482</v>
      </c>
    </row>
    <row r="5" spans="1:7" x14ac:dyDescent="0.25">
      <c r="A5" s="8" t="s">
        <v>1</v>
      </c>
    </row>
    <row r="7" spans="1:7" x14ac:dyDescent="0.25">
      <c r="A7" s="117" t="s">
        <v>463</v>
      </c>
    </row>
    <row r="8" spans="1:7" x14ac:dyDescent="0.25">
      <c r="A8" s="9" t="s">
        <v>67</v>
      </c>
      <c r="B8" s="10" t="s">
        <v>37</v>
      </c>
      <c r="C8" s="10" t="s">
        <v>38</v>
      </c>
      <c r="D8" s="10" t="s">
        <v>39</v>
      </c>
      <c r="E8" s="10" t="s">
        <v>40</v>
      </c>
      <c r="F8" s="62" t="s">
        <v>226</v>
      </c>
      <c r="G8" s="62" t="s">
        <v>227</v>
      </c>
    </row>
    <row r="9" spans="1:7" x14ac:dyDescent="0.25">
      <c r="A9" t="s">
        <v>68</v>
      </c>
      <c r="B9" s="5">
        <v>2.9804516242219498E-2</v>
      </c>
      <c r="C9" s="5">
        <v>2.841504782546499E-2</v>
      </c>
      <c r="D9" s="5">
        <v>2.9668990238878749E-2</v>
      </c>
      <c r="E9" s="5">
        <v>3.4612140118708758E-2</v>
      </c>
      <c r="F9" s="63">
        <v>3.5702686136717045E-2</v>
      </c>
      <c r="G9" s="64">
        <v>3.5999999999999997E-2</v>
      </c>
    </row>
    <row r="10" spans="1:7" x14ac:dyDescent="0.25">
      <c r="A10" t="s">
        <v>69</v>
      </c>
      <c r="B10" s="5">
        <v>2.808651046054347E-2</v>
      </c>
      <c r="C10" s="5">
        <v>3.0738056179635223E-2</v>
      </c>
      <c r="D10" s="5">
        <v>3.5223100676048211E-2</v>
      </c>
      <c r="E10" s="5">
        <v>3.5410761755541073E-2</v>
      </c>
      <c r="F10" s="63">
        <v>3.9122794864341823E-2</v>
      </c>
      <c r="G10" s="65">
        <v>4.4999999999999998E-2</v>
      </c>
    </row>
    <row r="11" spans="1:7" x14ac:dyDescent="0.25">
      <c r="A11" t="s">
        <v>70</v>
      </c>
      <c r="B11" s="5">
        <v>5.1981453194204219E-2</v>
      </c>
      <c r="C11" s="5">
        <v>5.4591043051273498E-2</v>
      </c>
      <c r="D11" s="5">
        <v>5.9467147473189055E-2</v>
      </c>
      <c r="E11" s="5">
        <v>6.0697681388755267E-2</v>
      </c>
      <c r="F11" s="63">
        <v>6.6685155429493242E-2</v>
      </c>
      <c r="G11" s="65">
        <v>7.1999999999999995E-2</v>
      </c>
    </row>
    <row r="12" spans="1:7" x14ac:dyDescent="0.25">
      <c r="A12" t="s">
        <v>71</v>
      </c>
      <c r="B12" s="5">
        <v>6.3167353441637805E-2</v>
      </c>
      <c r="C12" s="5">
        <v>6.2864348445242774E-2</v>
      </c>
      <c r="D12" s="5">
        <v>7.0479098950335745E-2</v>
      </c>
      <c r="E12" s="5">
        <v>7.3477298428044735E-2</v>
      </c>
      <c r="F12" s="63">
        <v>8.4190906876906807E-2</v>
      </c>
      <c r="G12" s="65">
        <v>8.7999999999999995E-2</v>
      </c>
    </row>
    <row r="13" spans="1:7" x14ac:dyDescent="0.25">
      <c r="A13" t="s">
        <v>72</v>
      </c>
      <c r="B13" s="5">
        <v>4.2699899666840666E-2</v>
      </c>
      <c r="C13" s="5">
        <v>4.4315469802159523E-2</v>
      </c>
      <c r="D13" s="5">
        <v>4.9178590583881042E-2</v>
      </c>
      <c r="E13" s="5">
        <v>5.0929730751061629E-2</v>
      </c>
      <c r="F13" s="63">
        <v>5.634440286246304E-2</v>
      </c>
      <c r="G13" s="65">
        <v>6.0999999999999999E-2</v>
      </c>
    </row>
    <row r="14" spans="1:7" x14ac:dyDescent="0.25">
      <c r="A14" t="s">
        <v>134</v>
      </c>
    </row>
    <row r="15" spans="1:7" ht="15.75" customHeight="1" x14ac:dyDescent="0.25"/>
    <row r="16" spans="1:7" ht="15.75" customHeight="1" x14ac:dyDescent="0.25">
      <c r="A16" s="117" t="s">
        <v>464</v>
      </c>
    </row>
    <row r="17" spans="1:6" ht="15.75" customHeight="1" x14ac:dyDescent="0.25">
      <c r="A17" s="71" t="s">
        <v>295</v>
      </c>
      <c r="B17" s="71" t="s">
        <v>346</v>
      </c>
      <c r="C17" s="71" t="s">
        <v>347</v>
      </c>
      <c r="D17" s="71" t="s">
        <v>61</v>
      </c>
      <c r="E17" s="72" t="s">
        <v>212</v>
      </c>
    </row>
    <row r="18" spans="1:6" x14ac:dyDescent="0.25">
      <c r="A18" s="68" t="s">
        <v>336</v>
      </c>
      <c r="B18" s="23">
        <v>4.9775021209535461E-2</v>
      </c>
      <c r="C18" s="23">
        <v>0.72758702054262825</v>
      </c>
      <c r="D18" s="23">
        <v>6.2235188042860677E-2</v>
      </c>
      <c r="E18" s="116">
        <v>0.16040277020497565</v>
      </c>
    </row>
    <row r="19" spans="1:6" x14ac:dyDescent="0.25">
      <c r="A19" s="68" t="s">
        <v>55</v>
      </c>
      <c r="B19" s="23">
        <v>5.1097707898171398E-2</v>
      </c>
      <c r="C19" s="23">
        <v>0.77818991282638217</v>
      </c>
      <c r="D19" s="23">
        <v>5.3127518494202997E-2</v>
      </c>
      <c r="E19" s="116">
        <v>0.11758486078124344</v>
      </c>
    </row>
    <row r="20" spans="1:6" x14ac:dyDescent="0.25">
      <c r="A20" s="68" t="s">
        <v>56</v>
      </c>
      <c r="B20" s="23">
        <v>6.5506971660227065E-2</v>
      </c>
      <c r="C20" s="23">
        <v>0.76203908295118739</v>
      </c>
      <c r="D20" s="23">
        <v>3.896443414667089E-2</v>
      </c>
      <c r="E20" s="116">
        <v>0.13348951124191463</v>
      </c>
    </row>
    <row r="21" spans="1:6" x14ac:dyDescent="0.25">
      <c r="A21" s="69" t="s">
        <v>57</v>
      </c>
      <c r="B21" s="92">
        <v>5.4476910339707051E-2</v>
      </c>
      <c r="C21" s="92">
        <v>0.69435388082794325</v>
      </c>
      <c r="D21" s="92">
        <v>5.4027244935597032E-2</v>
      </c>
      <c r="E21" s="93">
        <v>0.19714196389675273</v>
      </c>
    </row>
    <row r="22" spans="1:6" x14ac:dyDescent="0.25">
      <c r="A22" t="s">
        <v>134</v>
      </c>
      <c r="B22" s="157"/>
      <c r="C22" s="157"/>
      <c r="D22" s="157"/>
      <c r="E22" s="157"/>
      <c r="F22" s="65"/>
    </row>
    <row r="23" spans="1:6" x14ac:dyDescent="0.25">
      <c r="B23" s="157"/>
      <c r="C23" s="157"/>
      <c r="D23" s="157"/>
      <c r="E23" s="157"/>
      <c r="F23" s="65"/>
    </row>
    <row r="24" spans="1:6" x14ac:dyDescent="0.25">
      <c r="A24" s="117" t="s">
        <v>465</v>
      </c>
      <c r="E24" s="1"/>
    </row>
    <row r="25" spans="1:6" x14ac:dyDescent="0.25">
      <c r="A25" s="70" t="s">
        <v>94</v>
      </c>
      <c r="B25" s="71" t="s">
        <v>40</v>
      </c>
      <c r="C25" s="71" t="s">
        <v>226</v>
      </c>
      <c r="D25" s="72" t="s">
        <v>227</v>
      </c>
      <c r="E25" s="1"/>
    </row>
    <row r="26" spans="1:6" x14ac:dyDescent="0.25">
      <c r="A26" s="68" t="s">
        <v>68</v>
      </c>
      <c r="B26" s="127">
        <v>3.4612140118708758E-2</v>
      </c>
      <c r="C26" s="127">
        <v>3.5702686136717045E-2</v>
      </c>
      <c r="D26" s="129">
        <v>3.5999999999999997E-2</v>
      </c>
    </row>
    <row r="27" spans="1:6" x14ac:dyDescent="0.25">
      <c r="A27" s="68" t="s">
        <v>95</v>
      </c>
      <c r="B27" s="127">
        <v>5.0856330716435451E-2</v>
      </c>
      <c r="C27" s="127">
        <v>5.1776043852250118E-2</v>
      </c>
      <c r="D27" s="129">
        <v>5.1999999999999998E-2</v>
      </c>
    </row>
    <row r="28" spans="1:6" x14ac:dyDescent="0.25">
      <c r="A28" s="68" t="s">
        <v>96</v>
      </c>
      <c r="B28" s="127">
        <v>6.3851423986842057E-2</v>
      </c>
      <c r="C28" s="127">
        <v>7.1981075221340785E-2</v>
      </c>
      <c r="D28" s="129">
        <v>6.3E-2</v>
      </c>
    </row>
    <row r="29" spans="1:6" x14ac:dyDescent="0.25">
      <c r="A29" s="68" t="s">
        <v>97</v>
      </c>
      <c r="B29" s="127">
        <v>4.6775241763983594E-2</v>
      </c>
      <c r="C29" s="127">
        <v>6.092804785331378E-2</v>
      </c>
      <c r="D29" s="129">
        <v>7.0999999999999994E-2</v>
      </c>
    </row>
    <row r="30" spans="1:6" x14ac:dyDescent="0.25">
      <c r="A30" s="69" t="s">
        <v>98</v>
      </c>
      <c r="B30" s="128">
        <v>8.1696431315984586E-2</v>
      </c>
      <c r="C30" s="128">
        <v>0.10853407549118393</v>
      </c>
      <c r="D30" s="130">
        <v>0.10100000000000001</v>
      </c>
    </row>
    <row r="31" spans="1:6" x14ac:dyDescent="0.25">
      <c r="A31" s="69" t="s">
        <v>99</v>
      </c>
      <c r="B31" s="128">
        <v>6.8574377726445215E-2</v>
      </c>
      <c r="C31" s="128">
        <v>6.2175624865743434E-2</v>
      </c>
      <c r="D31" s="130">
        <v>6.3E-2</v>
      </c>
    </row>
    <row r="32" spans="1:6" x14ac:dyDescent="0.25">
      <c r="A32" s="68" t="s">
        <v>100</v>
      </c>
      <c r="B32" s="127">
        <v>6.8005842165840047E-2</v>
      </c>
      <c r="C32" s="127">
        <v>7.580291259396052E-2</v>
      </c>
      <c r="D32" s="129">
        <v>0.08</v>
      </c>
    </row>
    <row r="33" spans="1:4" x14ac:dyDescent="0.25">
      <c r="A33" s="68" t="s">
        <v>69</v>
      </c>
      <c r="B33" s="127">
        <v>3.541314736004169E-2</v>
      </c>
      <c r="C33" s="127">
        <v>3.9122794864341823E-2</v>
      </c>
      <c r="D33" s="129">
        <v>4.4999999999999998E-2</v>
      </c>
    </row>
    <row r="34" spans="1:4" x14ac:dyDescent="0.25">
      <c r="A34" s="68" t="s">
        <v>101</v>
      </c>
      <c r="B34" s="127">
        <v>5.4049697468656378E-2</v>
      </c>
      <c r="C34" s="127">
        <v>5.5355409613414071E-2</v>
      </c>
      <c r="D34" s="129">
        <v>6.9000000000000006E-2</v>
      </c>
    </row>
    <row r="35" spans="1:4" x14ac:dyDescent="0.25">
      <c r="A35" s="68" t="s">
        <v>102</v>
      </c>
      <c r="B35" s="127">
        <v>9.0244660969798968E-2</v>
      </c>
      <c r="C35" s="127">
        <v>9.7687778030074723E-2</v>
      </c>
      <c r="D35" s="129">
        <v>0.112</v>
      </c>
    </row>
    <row r="36" spans="1:4" x14ac:dyDescent="0.25">
      <c r="A36" s="69" t="s">
        <v>93</v>
      </c>
      <c r="B36" s="128">
        <v>5.0929730751061678E-2</v>
      </c>
      <c r="C36" s="128">
        <v>5.6344402862463068E-2</v>
      </c>
      <c r="D36" s="130">
        <v>6.0999999999999999E-2</v>
      </c>
    </row>
  </sheetData>
  <hyperlinks>
    <hyperlink ref="A5" r:id="rId1" xr:uid="{00000000-0004-0000-0500-000000000000}"/>
  </hyperlinks>
  <pageMargins left="0.7" right="0.7" top="0.75" bottom="0.75" header="0.3" footer="0.3"/>
  <pageSetup paperSize="9"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3"/>
  <sheetViews>
    <sheetView showGridLines="0" workbookViewId="0"/>
  </sheetViews>
  <sheetFormatPr defaultRowHeight="15" x14ac:dyDescent="0.25"/>
  <cols>
    <col min="1" max="1" width="27.7109375" customWidth="1"/>
    <col min="2" max="2" width="24.85546875" customWidth="1"/>
    <col min="3" max="3" width="21.42578125" customWidth="1"/>
    <col min="4" max="4" width="17.7109375" customWidth="1"/>
    <col min="5" max="5" width="12.5703125" customWidth="1"/>
  </cols>
  <sheetData>
    <row r="1" spans="1:2" ht="23.25" x14ac:dyDescent="0.35">
      <c r="A1" s="3" t="s">
        <v>136</v>
      </c>
    </row>
    <row r="2" spans="1:2" x14ac:dyDescent="0.25">
      <c r="A2" t="s">
        <v>65</v>
      </c>
    </row>
    <row r="3" spans="1:2" x14ac:dyDescent="0.25">
      <c r="A3" t="s">
        <v>66</v>
      </c>
    </row>
    <row r="4" spans="1:2" x14ac:dyDescent="0.25">
      <c r="A4" t="s">
        <v>482</v>
      </c>
    </row>
    <row r="5" spans="1:2" x14ac:dyDescent="0.25">
      <c r="A5" s="8" t="s">
        <v>1</v>
      </c>
    </row>
    <row r="6" spans="1:2" x14ac:dyDescent="0.25">
      <c r="A6" s="8"/>
    </row>
    <row r="7" spans="1:2" x14ac:dyDescent="0.25">
      <c r="A7" s="86" t="s">
        <v>351</v>
      </c>
    </row>
    <row r="8" spans="1:2" x14ac:dyDescent="0.25">
      <c r="A8" t="s">
        <v>137</v>
      </c>
      <c r="B8" s="10" t="s">
        <v>227</v>
      </c>
    </row>
    <row r="9" spans="1:2" x14ac:dyDescent="0.25">
      <c r="A9" t="s">
        <v>138</v>
      </c>
      <c r="B9" s="42">
        <v>0.04</v>
      </c>
    </row>
    <row r="10" spans="1:2" x14ac:dyDescent="0.25">
      <c r="A10" t="s">
        <v>139</v>
      </c>
      <c r="B10" s="42">
        <v>0.02</v>
      </c>
    </row>
    <row r="11" spans="1:2" x14ac:dyDescent="0.25">
      <c r="A11" t="s">
        <v>140</v>
      </c>
      <c r="B11" s="42">
        <v>0.01</v>
      </c>
    </row>
    <row r="12" spans="1:2" x14ac:dyDescent="0.25">
      <c r="A12" t="s">
        <v>132</v>
      </c>
      <c r="B12" s="42">
        <v>0.01</v>
      </c>
    </row>
    <row r="13" spans="1:2" x14ac:dyDescent="0.25">
      <c r="A13" t="s">
        <v>141</v>
      </c>
      <c r="B13" s="40">
        <v>0.8</v>
      </c>
    </row>
    <row r="14" spans="1:2" x14ac:dyDescent="0.25">
      <c r="A14" t="s">
        <v>61</v>
      </c>
      <c r="B14" s="42">
        <v>0.12</v>
      </c>
    </row>
    <row r="15" spans="1:2" x14ac:dyDescent="0.25">
      <c r="A15" t="s">
        <v>348</v>
      </c>
      <c r="B15" s="40"/>
    </row>
    <row r="17" spans="1:9" x14ac:dyDescent="0.25">
      <c r="A17" s="117" t="s">
        <v>466</v>
      </c>
    </row>
    <row r="18" spans="1:9" x14ac:dyDescent="0.25">
      <c r="A18" s="70" t="s">
        <v>295</v>
      </c>
      <c r="B18" s="88" t="s">
        <v>138</v>
      </c>
      <c r="C18" s="88" t="s">
        <v>352</v>
      </c>
      <c r="D18" s="88" t="s">
        <v>141</v>
      </c>
      <c r="E18" s="89" t="s">
        <v>132</v>
      </c>
      <c r="F18" s="91" t="s">
        <v>340</v>
      </c>
      <c r="G18" s="88" t="s">
        <v>212</v>
      </c>
    </row>
    <row r="19" spans="1:9" x14ac:dyDescent="0.25">
      <c r="A19" s="68" t="s">
        <v>68</v>
      </c>
      <c r="B19" s="159">
        <v>1.6423543986976444E-2</v>
      </c>
      <c r="C19" s="159">
        <v>7.3610788966911075E-2</v>
      </c>
      <c r="D19" s="159">
        <v>0.75068967264313247</v>
      </c>
      <c r="E19" s="159">
        <v>7.4370765224044278E-3</v>
      </c>
      <c r="F19" s="159">
        <v>0.15183891788057582</v>
      </c>
      <c r="G19" s="160">
        <v>0.675243891037834</v>
      </c>
    </row>
    <row r="20" spans="1:9" x14ac:dyDescent="0.25">
      <c r="A20" s="68" t="s">
        <v>349</v>
      </c>
      <c r="B20" s="159">
        <v>3.681703668342954E-2</v>
      </c>
      <c r="C20" s="159">
        <v>2.9982232792784638E-2</v>
      </c>
      <c r="D20" s="159">
        <v>0.81696669425432822</v>
      </c>
      <c r="E20" s="159">
        <v>1.0671026709815149E-2</v>
      </c>
      <c r="F20" s="159">
        <v>0.10556300955964257</v>
      </c>
      <c r="G20" s="160">
        <v>0.36941118587129462</v>
      </c>
    </row>
    <row r="21" spans="1:9" x14ac:dyDescent="0.25">
      <c r="A21" s="68" t="s">
        <v>69</v>
      </c>
      <c r="B21" s="159">
        <v>3.6458988364445076E-2</v>
      </c>
      <c r="C21" s="159">
        <v>2.8696489776184865E-2</v>
      </c>
      <c r="D21" s="159">
        <v>0.79500660808746737</v>
      </c>
      <c r="E21" s="159">
        <v>1.2568386789745131E-2</v>
      </c>
      <c r="F21" s="159">
        <v>0.12726952698215768</v>
      </c>
      <c r="G21" s="160">
        <v>0.37029758066731544</v>
      </c>
    </row>
    <row r="22" spans="1:9" x14ac:dyDescent="0.25">
      <c r="A22" s="69" t="s">
        <v>350</v>
      </c>
      <c r="B22" s="161">
        <v>5.3734115864775493E-2</v>
      </c>
      <c r="C22" s="161">
        <v>2.8769163278402638E-2</v>
      </c>
      <c r="D22" s="161">
        <v>0.78977902903031783</v>
      </c>
      <c r="E22" s="161">
        <v>1.6814850343804286E-2</v>
      </c>
      <c r="F22" s="161">
        <v>0.11090284148269999</v>
      </c>
      <c r="G22" s="162">
        <v>0.34457460119238509</v>
      </c>
    </row>
    <row r="23" spans="1:9" x14ac:dyDescent="0.25">
      <c r="A23" s="151"/>
      <c r="B23" s="158"/>
      <c r="C23" s="158"/>
      <c r="D23" s="158"/>
      <c r="E23" s="158"/>
      <c r="F23" s="158"/>
      <c r="G23" s="158"/>
    </row>
    <row r="24" spans="1:9" x14ac:dyDescent="0.25">
      <c r="A24" s="117" t="s">
        <v>353</v>
      </c>
    </row>
    <row r="25" spans="1:9" x14ac:dyDescent="0.25">
      <c r="A25" t="s">
        <v>67</v>
      </c>
      <c r="B25" s="10" t="s">
        <v>105</v>
      </c>
      <c r="C25" s="10" t="s">
        <v>111</v>
      </c>
      <c r="D25" s="10" t="s">
        <v>142</v>
      </c>
    </row>
    <row r="26" spans="1:9" x14ac:dyDescent="0.25">
      <c r="A26" t="s">
        <v>68</v>
      </c>
      <c r="B26" s="1">
        <v>0.1187454412837345</v>
      </c>
      <c r="C26" s="1">
        <v>0.1330188679245283</v>
      </c>
      <c r="D26" s="1">
        <v>0.15596330275229359</v>
      </c>
    </row>
    <row r="27" spans="1:9" x14ac:dyDescent="0.25">
      <c r="A27" t="s">
        <v>69</v>
      </c>
      <c r="B27" s="1">
        <v>9.7934304097527944E-2</v>
      </c>
      <c r="C27" s="1">
        <v>0.10023820867079562</v>
      </c>
      <c r="D27" s="1">
        <v>0.10405946255002858</v>
      </c>
      <c r="G27" s="24"/>
    </row>
    <row r="28" spans="1:9" x14ac:dyDescent="0.25">
      <c r="A28" t="s">
        <v>70</v>
      </c>
      <c r="B28" s="1">
        <v>8.6750414790234653E-2</v>
      </c>
      <c r="C28" s="1">
        <v>8.9317555519533146E-2</v>
      </c>
      <c r="D28" s="1">
        <v>0.1088911088911089</v>
      </c>
    </row>
    <row r="29" spans="1:9" x14ac:dyDescent="0.25">
      <c r="A29" t="s">
        <v>71</v>
      </c>
      <c r="B29" s="1">
        <v>0.1175237053245806</v>
      </c>
      <c r="C29" s="1">
        <v>0.11956100710135571</v>
      </c>
      <c r="D29" s="1">
        <v>0.14213197969543148</v>
      </c>
      <c r="I29" s="24"/>
    </row>
    <row r="30" spans="1:9" x14ac:dyDescent="0.25">
      <c r="A30" t="s">
        <v>467</v>
      </c>
      <c r="B30" s="1">
        <v>0.1</v>
      </c>
      <c r="C30" s="1">
        <v>0.1</v>
      </c>
      <c r="D30" s="1">
        <v>0.12</v>
      </c>
      <c r="I30" s="24"/>
    </row>
    <row r="31" spans="1:9" x14ac:dyDescent="0.25">
      <c r="A31" s="25" t="s">
        <v>354</v>
      </c>
      <c r="B31" s="84"/>
      <c r="C31" s="84"/>
      <c r="D31" s="84"/>
    </row>
    <row r="33" spans="1:5" x14ac:dyDescent="0.25">
      <c r="A33" s="86"/>
    </row>
    <row r="34" spans="1:5" x14ac:dyDescent="0.25">
      <c r="B34" s="10"/>
      <c r="C34" s="12"/>
      <c r="D34" s="12"/>
      <c r="E34" s="12"/>
    </row>
    <row r="35" spans="1:5" x14ac:dyDescent="0.25">
      <c r="C35" s="1"/>
      <c r="D35" s="1"/>
      <c r="E35" s="1"/>
    </row>
    <row r="36" spans="1:5" x14ac:dyDescent="0.25">
      <c r="C36" s="66"/>
      <c r="D36" s="66"/>
      <c r="E36" s="66"/>
    </row>
    <row r="37" spans="1:5" x14ac:dyDescent="0.25">
      <c r="C37" s="51"/>
      <c r="D37" s="51"/>
      <c r="E37" s="51"/>
    </row>
    <row r="38" spans="1:5" x14ac:dyDescent="0.25">
      <c r="C38" s="1"/>
      <c r="D38" s="1"/>
      <c r="E38" s="1"/>
    </row>
    <row r="39" spans="1:5" x14ac:dyDescent="0.25">
      <c r="B39" s="67"/>
      <c r="C39" s="66"/>
      <c r="D39" s="66"/>
      <c r="E39" s="66"/>
    </row>
    <row r="40" spans="1:5" x14ac:dyDescent="0.25">
      <c r="B40" s="67"/>
      <c r="C40" s="51"/>
      <c r="D40" s="52"/>
      <c r="E40" s="51"/>
    </row>
    <row r="41" spans="1:5" x14ac:dyDescent="0.25">
      <c r="C41" s="1"/>
      <c r="D41" s="1"/>
      <c r="E41" s="1"/>
    </row>
    <row r="42" spans="1:5" x14ac:dyDescent="0.25">
      <c r="B42" s="67"/>
      <c r="C42" s="66"/>
      <c r="D42" s="66"/>
      <c r="E42" s="66"/>
    </row>
    <row r="43" spans="1:5" x14ac:dyDescent="0.25">
      <c r="B43" s="67"/>
      <c r="C43" s="51"/>
      <c r="D43" s="51"/>
      <c r="E43" s="51"/>
    </row>
    <row r="44" spans="1:5" x14ac:dyDescent="0.25">
      <c r="B44" s="67"/>
      <c r="C44" s="66"/>
      <c r="D44" s="66"/>
      <c r="E44" s="66"/>
    </row>
    <row r="45" spans="1:5" x14ac:dyDescent="0.25">
      <c r="B45" s="67"/>
      <c r="C45" s="66"/>
      <c r="D45" s="66"/>
      <c r="E45" s="66"/>
    </row>
    <row r="46" spans="1:5" x14ac:dyDescent="0.25">
      <c r="B46" s="67"/>
      <c r="C46" s="51"/>
      <c r="D46" s="52"/>
      <c r="E46" s="51"/>
    </row>
    <row r="47" spans="1:5" x14ac:dyDescent="0.25">
      <c r="B47" s="67"/>
      <c r="C47" s="66"/>
      <c r="D47" s="66"/>
      <c r="E47" s="66"/>
    </row>
    <row r="48" spans="1:5" x14ac:dyDescent="0.25">
      <c r="B48" s="67"/>
      <c r="C48" s="66"/>
      <c r="D48" s="66"/>
      <c r="E48" s="66"/>
    </row>
    <row r="49" spans="1:7" x14ac:dyDescent="0.25">
      <c r="B49" s="67"/>
      <c r="C49" s="51"/>
      <c r="D49" s="51"/>
      <c r="E49" s="51"/>
    </row>
    <row r="52" spans="1:7" x14ac:dyDescent="0.25">
      <c r="A52" s="86"/>
    </row>
    <row r="53" spans="1:7" x14ac:dyDescent="0.25">
      <c r="B53" s="10"/>
      <c r="C53" s="10"/>
      <c r="D53" s="10"/>
    </row>
    <row r="54" spans="1:7" x14ac:dyDescent="0.25">
      <c r="B54" s="5"/>
      <c r="C54" s="5"/>
      <c r="D54" s="5"/>
    </row>
    <row r="55" spans="1:7" x14ac:dyDescent="0.25">
      <c r="B55" s="5"/>
      <c r="C55" s="5"/>
      <c r="D55" s="5"/>
    </row>
    <row r="56" spans="1:7" x14ac:dyDescent="0.25">
      <c r="B56" s="5"/>
      <c r="C56" s="5"/>
      <c r="D56" s="5"/>
    </row>
    <row r="57" spans="1:7" x14ac:dyDescent="0.25">
      <c r="B57" s="5"/>
      <c r="C57" s="5"/>
      <c r="D57" s="5"/>
      <c r="G57" s="24"/>
    </row>
    <row r="58" spans="1:7" x14ac:dyDescent="0.25">
      <c r="B58" s="5"/>
      <c r="C58" s="5"/>
      <c r="D58" s="5"/>
    </row>
    <row r="59" spans="1:7" x14ac:dyDescent="0.25">
      <c r="B59" s="5"/>
      <c r="C59" s="5"/>
      <c r="D59" s="5"/>
    </row>
    <row r="60" spans="1:7" x14ac:dyDescent="0.25">
      <c r="B60" s="5"/>
      <c r="C60" s="5"/>
      <c r="D60" s="5"/>
    </row>
    <row r="63" spans="1:7" x14ac:dyDescent="0.25">
      <c r="A63" s="86"/>
    </row>
    <row r="64" spans="1:7" x14ac:dyDescent="0.25">
      <c r="C64" s="10"/>
      <c r="D64" s="10"/>
      <c r="E64" s="10"/>
    </row>
    <row r="65" spans="1:7" x14ac:dyDescent="0.25">
      <c r="C65" s="5"/>
      <c r="D65" s="5"/>
      <c r="E65" s="5"/>
    </row>
    <row r="66" spans="1:7" x14ac:dyDescent="0.25">
      <c r="C66" s="5"/>
      <c r="D66" s="5"/>
      <c r="E66" s="5"/>
    </row>
    <row r="67" spans="1:7" x14ac:dyDescent="0.25">
      <c r="C67" s="5"/>
      <c r="D67" s="5"/>
      <c r="E67" s="5"/>
    </row>
    <row r="68" spans="1:7" x14ac:dyDescent="0.25">
      <c r="C68" s="5"/>
      <c r="D68" s="5"/>
      <c r="E68" s="5"/>
    </row>
    <row r="69" spans="1:7" x14ac:dyDescent="0.25">
      <c r="C69" s="32"/>
      <c r="D69" s="32"/>
      <c r="E69" s="32"/>
      <c r="G69" s="24"/>
    </row>
    <row r="70" spans="1:7" x14ac:dyDescent="0.25">
      <c r="C70" s="32"/>
      <c r="D70" s="32"/>
      <c r="E70" s="32"/>
    </row>
    <row r="71" spans="1:7" x14ac:dyDescent="0.25">
      <c r="C71" s="5"/>
      <c r="D71" s="5"/>
      <c r="E71" s="5"/>
    </row>
    <row r="72" spans="1:7" x14ac:dyDescent="0.25">
      <c r="C72" s="5"/>
      <c r="D72" s="5"/>
      <c r="E72" s="5"/>
    </row>
    <row r="73" spans="1:7" x14ac:dyDescent="0.25">
      <c r="C73" s="5"/>
      <c r="D73" s="5"/>
      <c r="E73" s="5"/>
    </row>
    <row r="74" spans="1:7" x14ac:dyDescent="0.25">
      <c r="C74" s="5"/>
      <c r="D74" s="5"/>
      <c r="E74" s="5"/>
    </row>
    <row r="75" spans="1:7" x14ac:dyDescent="0.25">
      <c r="C75" s="32"/>
      <c r="D75" s="32"/>
      <c r="E75" s="32"/>
    </row>
    <row r="76" spans="1:7" x14ac:dyDescent="0.25">
      <c r="C76" s="32"/>
      <c r="D76" s="32"/>
      <c r="E76" s="32"/>
    </row>
    <row r="77" spans="1:7" x14ac:dyDescent="0.25">
      <c r="A77" s="24"/>
      <c r="B77" s="24"/>
      <c r="C77" s="24"/>
      <c r="D77" s="24"/>
      <c r="E77" s="24"/>
    </row>
    <row r="79" spans="1:7" x14ac:dyDescent="0.25">
      <c r="A79" s="86"/>
    </row>
    <row r="80" spans="1:7" x14ac:dyDescent="0.25">
      <c r="C80" s="10"/>
      <c r="D80" s="10"/>
      <c r="E80" s="10"/>
    </row>
    <row r="81" spans="1:7" x14ac:dyDescent="0.25">
      <c r="C81" s="5"/>
      <c r="D81" s="5"/>
      <c r="E81" s="5"/>
    </row>
    <row r="82" spans="1:7" x14ac:dyDescent="0.25">
      <c r="C82" s="5"/>
      <c r="D82" s="5"/>
      <c r="E82" s="5"/>
    </row>
    <row r="83" spans="1:7" x14ac:dyDescent="0.25">
      <c r="C83" s="5"/>
      <c r="D83" s="5"/>
      <c r="E83" s="5"/>
    </row>
    <row r="84" spans="1:7" x14ac:dyDescent="0.25">
      <c r="C84" s="5"/>
      <c r="D84" s="5"/>
      <c r="E84" s="5"/>
    </row>
    <row r="85" spans="1:7" x14ac:dyDescent="0.25">
      <c r="C85" s="32"/>
      <c r="D85" s="32"/>
      <c r="E85" s="32"/>
    </row>
    <row r="86" spans="1:7" x14ac:dyDescent="0.25">
      <c r="C86" s="32"/>
      <c r="D86" s="32"/>
      <c r="E86" s="32"/>
      <c r="G86" s="24"/>
    </row>
    <row r="87" spans="1:7" x14ac:dyDescent="0.25">
      <c r="C87" s="5"/>
      <c r="D87" s="5"/>
      <c r="E87" s="5"/>
    </row>
    <row r="88" spans="1:7" x14ac:dyDescent="0.25">
      <c r="C88" s="5"/>
      <c r="D88" s="5"/>
      <c r="E88" s="5"/>
    </row>
    <row r="89" spans="1:7" x14ac:dyDescent="0.25">
      <c r="C89" s="5"/>
      <c r="D89" s="5"/>
      <c r="E89" s="5"/>
    </row>
    <row r="90" spans="1:7" x14ac:dyDescent="0.25">
      <c r="C90" s="5"/>
      <c r="D90" s="5"/>
      <c r="E90" s="5"/>
    </row>
    <row r="91" spans="1:7" x14ac:dyDescent="0.25">
      <c r="C91" s="32"/>
      <c r="D91" s="32"/>
      <c r="E91" s="32"/>
    </row>
    <row r="92" spans="1:7" x14ac:dyDescent="0.25">
      <c r="C92" s="32"/>
      <c r="D92" s="32"/>
      <c r="E92" s="32"/>
    </row>
    <row r="93" spans="1:7" x14ac:dyDescent="0.25">
      <c r="A93" s="24"/>
      <c r="B93" s="24"/>
    </row>
  </sheetData>
  <hyperlinks>
    <hyperlink ref="A5" r:id="rId1" xr:uid="{00000000-0004-0000-0600-000000000000}"/>
  </hyperlinks>
  <pageMargins left="0.7" right="0.7" top="0.75" bottom="0.75" header="0.3" footer="0.3"/>
  <pageSetup paperSize="9" orientation="portrait"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6"/>
  <sheetViews>
    <sheetView showGridLines="0" zoomScaleNormal="100" workbookViewId="0"/>
  </sheetViews>
  <sheetFormatPr defaultRowHeight="15" x14ac:dyDescent="0.25"/>
  <cols>
    <col min="1" max="1" width="34.28515625" customWidth="1"/>
    <col min="2" max="2" width="24.85546875" customWidth="1"/>
    <col min="3" max="3" width="26.28515625" customWidth="1"/>
    <col min="4" max="4" width="17.7109375" customWidth="1"/>
    <col min="5" max="5" width="15.7109375" customWidth="1"/>
  </cols>
  <sheetData>
    <row r="1" spans="1:2" ht="23.25" x14ac:dyDescent="0.35">
      <c r="A1" s="3" t="s">
        <v>144</v>
      </c>
    </row>
    <row r="2" spans="1:2" x14ac:dyDescent="0.25">
      <c r="A2" t="s">
        <v>65</v>
      </c>
    </row>
    <row r="3" spans="1:2" x14ac:dyDescent="0.25">
      <c r="A3" t="s">
        <v>66</v>
      </c>
    </row>
    <row r="4" spans="1:2" x14ac:dyDescent="0.25">
      <c r="A4" t="s">
        <v>482</v>
      </c>
    </row>
    <row r="5" spans="1:2" x14ac:dyDescent="0.25">
      <c r="A5" s="8" t="s">
        <v>1</v>
      </c>
    </row>
    <row r="7" spans="1:2" x14ac:dyDescent="0.25">
      <c r="A7" s="117" t="s">
        <v>468</v>
      </c>
    </row>
    <row r="8" spans="1:2" x14ac:dyDescent="0.25">
      <c r="A8" t="s">
        <v>145</v>
      </c>
      <c r="B8" s="62" t="s">
        <v>227</v>
      </c>
    </row>
    <row r="9" spans="1:2" x14ac:dyDescent="0.25">
      <c r="A9" t="s">
        <v>146</v>
      </c>
      <c r="B9" s="75">
        <v>0.30370622207682008</v>
      </c>
    </row>
    <row r="10" spans="1:2" x14ac:dyDescent="0.25">
      <c r="A10" t="s">
        <v>147</v>
      </c>
      <c r="B10" s="75">
        <v>5.9699621165340468E-3</v>
      </c>
    </row>
    <row r="11" spans="1:2" x14ac:dyDescent="0.25">
      <c r="A11" t="s">
        <v>148</v>
      </c>
      <c r="B11" s="75">
        <v>0.15755447598001387</v>
      </c>
    </row>
    <row r="12" spans="1:2" x14ac:dyDescent="0.25">
      <c r="A12" t="s">
        <v>149</v>
      </c>
      <c r="B12" s="75">
        <v>1.4728770716676583E-2</v>
      </c>
    </row>
    <row r="13" spans="1:2" x14ac:dyDescent="0.25">
      <c r="A13" t="s">
        <v>150</v>
      </c>
      <c r="B13" s="75">
        <v>4.393995854602051E-3</v>
      </c>
    </row>
    <row r="14" spans="1:2" x14ac:dyDescent="0.25">
      <c r="A14" t="s">
        <v>151</v>
      </c>
      <c r="B14" s="75">
        <v>1.9052281098147258E-2</v>
      </c>
    </row>
    <row r="15" spans="1:2" x14ac:dyDescent="0.25">
      <c r="A15" t="s">
        <v>152</v>
      </c>
      <c r="B15" s="75">
        <v>1.3323343248323122E-3</v>
      </c>
    </row>
    <row r="16" spans="1:2" x14ac:dyDescent="0.25">
      <c r="A16" t="s">
        <v>153</v>
      </c>
      <c r="B16" s="75">
        <v>9.9065611851169282E-3</v>
      </c>
    </row>
    <row r="17" spans="1:5" x14ac:dyDescent="0.25">
      <c r="A17" t="s">
        <v>154</v>
      </c>
      <c r="B17" s="75">
        <v>6.7468127748660858E-3</v>
      </c>
    </row>
    <row r="18" spans="1:5" x14ac:dyDescent="0.25">
      <c r="A18" t="s">
        <v>61</v>
      </c>
      <c r="B18" s="75">
        <v>6.6964320129529575E-2</v>
      </c>
    </row>
    <row r="19" spans="1:5" x14ac:dyDescent="0.25">
      <c r="A19" s="25" t="s">
        <v>229</v>
      </c>
      <c r="B19" s="52">
        <v>0.59</v>
      </c>
    </row>
    <row r="20" spans="1:5" x14ac:dyDescent="0.25">
      <c r="A20" s="25" t="s">
        <v>116</v>
      </c>
      <c r="B20" s="52"/>
    </row>
    <row r="22" spans="1:5" x14ac:dyDescent="0.25">
      <c r="A22" s="117" t="s">
        <v>469</v>
      </c>
    </row>
    <row r="23" spans="1:5" x14ac:dyDescent="0.25">
      <c r="A23" t="s">
        <v>67</v>
      </c>
      <c r="B23" s="10" t="s">
        <v>103</v>
      </c>
      <c r="C23" s="10" t="s">
        <v>155</v>
      </c>
      <c r="D23" s="10" t="s">
        <v>61</v>
      </c>
      <c r="E23" s="10" t="s">
        <v>122</v>
      </c>
    </row>
    <row r="24" spans="1:5" x14ac:dyDescent="0.25">
      <c r="A24" t="s">
        <v>68</v>
      </c>
      <c r="B24">
        <v>2021</v>
      </c>
      <c r="C24" s="60">
        <v>0.20190676864722434</v>
      </c>
      <c r="D24" s="1">
        <v>3.7516306786043271E-2</v>
      </c>
      <c r="E24" s="1">
        <v>0.76057692456673243</v>
      </c>
    </row>
    <row r="25" spans="1:5" x14ac:dyDescent="0.25">
      <c r="B25">
        <v>2022</v>
      </c>
      <c r="C25" s="60">
        <v>0.2437175038659028</v>
      </c>
      <c r="D25" s="1">
        <v>4.4140918866272756E-2</v>
      </c>
      <c r="E25" s="1">
        <v>0.71214157726782445</v>
      </c>
    </row>
    <row r="26" spans="1:5" x14ac:dyDescent="0.25">
      <c r="B26">
        <v>2023</v>
      </c>
      <c r="C26" s="41">
        <v>0.28000000000000003</v>
      </c>
      <c r="D26" s="1">
        <v>0.04</v>
      </c>
      <c r="E26" s="1">
        <v>0.68</v>
      </c>
    </row>
    <row r="27" spans="1:5" x14ac:dyDescent="0.25">
      <c r="A27" t="s">
        <v>69</v>
      </c>
      <c r="B27">
        <v>2021</v>
      </c>
      <c r="C27" s="60">
        <v>0.51246900314621213</v>
      </c>
      <c r="D27" s="1">
        <v>7.0914307486633923E-2</v>
      </c>
      <c r="E27" s="1">
        <v>0.41661668936715401</v>
      </c>
    </row>
    <row r="28" spans="1:5" x14ac:dyDescent="0.25">
      <c r="B28">
        <v>2022</v>
      </c>
      <c r="C28" s="60">
        <v>0.52370616443461759</v>
      </c>
      <c r="D28" s="1">
        <v>7.6535281101151612E-2</v>
      </c>
      <c r="E28" s="1">
        <v>0.39975855446423086</v>
      </c>
    </row>
    <row r="29" spans="1:5" x14ac:dyDescent="0.25">
      <c r="B29">
        <v>2023</v>
      </c>
      <c r="C29" s="41">
        <v>0.56000000000000005</v>
      </c>
      <c r="D29" s="1">
        <v>7.0000000000000007E-2</v>
      </c>
      <c r="E29" s="1">
        <v>0.37</v>
      </c>
    </row>
    <row r="30" spans="1:5" x14ac:dyDescent="0.25">
      <c r="A30" t="s">
        <v>70</v>
      </c>
      <c r="B30">
        <v>2021</v>
      </c>
      <c r="C30" s="60">
        <v>0.47719964295428535</v>
      </c>
      <c r="D30" s="1">
        <v>5.9111302308695921E-2</v>
      </c>
      <c r="E30" s="1">
        <v>0.46368905473701871</v>
      </c>
    </row>
    <row r="31" spans="1:5" x14ac:dyDescent="0.25">
      <c r="B31">
        <v>2022</v>
      </c>
      <c r="C31" s="60">
        <v>0.51559467966602568</v>
      </c>
      <c r="D31" s="1">
        <v>6.4514054425821699E-2</v>
      </c>
      <c r="E31" s="1">
        <v>0.41989126590815268</v>
      </c>
    </row>
    <row r="32" spans="1:5" x14ac:dyDescent="0.25">
      <c r="B32">
        <v>2023</v>
      </c>
      <c r="C32" s="41">
        <v>0.56000000000000005</v>
      </c>
      <c r="D32" s="1">
        <v>7.0000000000000007E-2</v>
      </c>
      <c r="E32" s="1">
        <v>0.37</v>
      </c>
    </row>
    <row r="33" spans="1:5" x14ac:dyDescent="0.25">
      <c r="A33" t="s">
        <v>71</v>
      </c>
      <c r="B33">
        <v>2021</v>
      </c>
      <c r="C33" s="60">
        <v>0.50521140668697662</v>
      </c>
      <c r="D33" s="1">
        <v>5.6993311101073453E-2</v>
      </c>
      <c r="E33" s="1">
        <v>0.43779528221194985</v>
      </c>
    </row>
    <row r="34" spans="1:5" x14ac:dyDescent="0.25">
      <c r="B34">
        <v>2022</v>
      </c>
      <c r="C34" s="60">
        <v>0.56046453106183591</v>
      </c>
      <c r="D34" s="1">
        <v>6.1249301153714693E-2</v>
      </c>
      <c r="E34" s="1">
        <v>0.37828616778444951</v>
      </c>
    </row>
    <row r="35" spans="1:5" x14ac:dyDescent="0.25">
      <c r="B35">
        <v>2023</v>
      </c>
      <c r="C35" s="41">
        <v>0.59</v>
      </c>
      <c r="D35" s="1">
        <v>0.06</v>
      </c>
      <c r="E35" s="1">
        <v>0.35</v>
      </c>
    </row>
    <row r="36" spans="1:5" x14ac:dyDescent="0.25">
      <c r="A36" t="s">
        <v>93</v>
      </c>
      <c r="B36">
        <v>2021</v>
      </c>
      <c r="C36" s="60">
        <v>0.45546160749413939</v>
      </c>
      <c r="D36" s="1">
        <v>5.9628249179366349E-2</v>
      </c>
      <c r="E36" s="1">
        <v>0.48491014332649435</v>
      </c>
    </row>
    <row r="37" spans="1:5" x14ac:dyDescent="0.25">
      <c r="B37">
        <v>2022</v>
      </c>
      <c r="C37" s="60">
        <v>0.48721748259863068</v>
      </c>
      <c r="D37" s="1">
        <v>6.4931212796970408E-2</v>
      </c>
      <c r="E37" s="1">
        <v>0.44785130460439904</v>
      </c>
    </row>
    <row r="38" spans="1:5" x14ac:dyDescent="0.25">
      <c r="B38" s="46">
        <v>2023</v>
      </c>
      <c r="C38" s="61">
        <v>0.52</v>
      </c>
      <c r="D38" s="47">
        <v>7.0000000000000007E-2</v>
      </c>
      <c r="E38" s="47">
        <v>0.41</v>
      </c>
    </row>
    <row r="39" spans="1:5" x14ac:dyDescent="0.25">
      <c r="A39" t="s">
        <v>134</v>
      </c>
    </row>
    <row r="41" spans="1:5" x14ac:dyDescent="0.25">
      <c r="A41" s="33"/>
    </row>
    <row r="42" spans="1:5" x14ac:dyDescent="0.25">
      <c r="C42" s="10"/>
      <c r="D42" s="10"/>
      <c r="E42" s="10"/>
    </row>
    <row r="43" spans="1:5" x14ac:dyDescent="0.25">
      <c r="C43" s="1"/>
      <c r="D43" s="1"/>
      <c r="E43" s="1"/>
    </row>
    <row r="44" spans="1:5" x14ac:dyDescent="0.25">
      <c r="C44" s="1"/>
      <c r="D44" s="1"/>
      <c r="E44" s="1"/>
    </row>
    <row r="45" spans="1:5" x14ac:dyDescent="0.25">
      <c r="C45" s="1"/>
      <c r="D45" s="1"/>
      <c r="E45" s="1"/>
    </row>
    <row r="46" spans="1:5" x14ac:dyDescent="0.25">
      <c r="C46" s="1"/>
      <c r="D46" s="1"/>
      <c r="E46" s="1"/>
    </row>
    <row r="47" spans="1:5" x14ac:dyDescent="0.25">
      <c r="C47" s="1"/>
      <c r="D47" s="1"/>
      <c r="E47" s="1"/>
    </row>
    <row r="48" spans="1:5" x14ac:dyDescent="0.25">
      <c r="C48" s="1"/>
      <c r="D48" s="1"/>
      <c r="E48" s="1"/>
    </row>
    <row r="49" spans="1:5" x14ac:dyDescent="0.25">
      <c r="C49" s="1"/>
      <c r="D49" s="1"/>
      <c r="E49" s="1"/>
    </row>
    <row r="50" spans="1:5" x14ac:dyDescent="0.25">
      <c r="C50" s="1"/>
      <c r="D50" s="1"/>
      <c r="E50" s="1"/>
    </row>
    <row r="51" spans="1:5" x14ac:dyDescent="0.25">
      <c r="C51" s="1"/>
      <c r="D51" s="1"/>
      <c r="E51" s="1"/>
    </row>
    <row r="53" spans="1:5" x14ac:dyDescent="0.25">
      <c r="A53" s="33"/>
    </row>
    <row r="54" spans="1:5" x14ac:dyDescent="0.25">
      <c r="C54" s="10"/>
      <c r="D54" s="10"/>
      <c r="E54" s="10"/>
    </row>
    <row r="55" spans="1:5" x14ac:dyDescent="0.25">
      <c r="C55" s="1"/>
      <c r="D55" s="1"/>
      <c r="E55" s="1"/>
    </row>
    <row r="56" spans="1:5" x14ac:dyDescent="0.25">
      <c r="C56" s="1"/>
      <c r="D56" s="1"/>
      <c r="E56" s="1"/>
    </row>
    <row r="57" spans="1:5" x14ac:dyDescent="0.25">
      <c r="C57" s="1"/>
      <c r="D57" s="1"/>
      <c r="E57" s="1"/>
    </row>
    <row r="58" spans="1:5" x14ac:dyDescent="0.25">
      <c r="C58" s="1"/>
      <c r="D58" s="1"/>
      <c r="E58" s="1"/>
    </row>
    <row r="59" spans="1:5" x14ac:dyDescent="0.25">
      <c r="C59" s="1"/>
      <c r="D59" s="1"/>
      <c r="E59" s="1"/>
    </row>
    <row r="60" spans="1:5" x14ac:dyDescent="0.25">
      <c r="C60" s="1"/>
      <c r="D60" s="1"/>
      <c r="E60" s="1"/>
    </row>
    <row r="61" spans="1:5" x14ac:dyDescent="0.25">
      <c r="C61" s="1"/>
      <c r="D61" s="1"/>
      <c r="E61" s="1"/>
    </row>
    <row r="62" spans="1:5" x14ac:dyDescent="0.25">
      <c r="C62" s="1"/>
      <c r="D62" s="1"/>
      <c r="E62" s="1"/>
    </row>
    <row r="63" spans="1:5" x14ac:dyDescent="0.25">
      <c r="C63" s="1"/>
      <c r="D63" s="1"/>
      <c r="E63" s="1"/>
    </row>
    <row r="65" spans="1:5" x14ac:dyDescent="0.25">
      <c r="A65" s="33"/>
    </row>
    <row r="66" spans="1:5" x14ac:dyDescent="0.25">
      <c r="C66" s="10"/>
      <c r="D66" s="10"/>
      <c r="E66" s="10"/>
    </row>
    <row r="67" spans="1:5" x14ac:dyDescent="0.25">
      <c r="C67" s="1"/>
      <c r="D67" s="1"/>
      <c r="E67" s="1"/>
    </row>
    <row r="68" spans="1:5" x14ac:dyDescent="0.25">
      <c r="C68" s="1"/>
      <c r="D68" s="1"/>
      <c r="E68" s="1"/>
    </row>
    <row r="69" spans="1:5" x14ac:dyDescent="0.25">
      <c r="C69" s="1"/>
      <c r="D69" s="1"/>
      <c r="E69" s="1"/>
    </row>
    <row r="70" spans="1:5" x14ac:dyDescent="0.25">
      <c r="C70" s="1"/>
      <c r="D70" s="1"/>
      <c r="E70" s="1"/>
    </row>
    <row r="71" spans="1:5" x14ac:dyDescent="0.25">
      <c r="C71" s="1"/>
      <c r="D71" s="1"/>
      <c r="E71" s="1"/>
    </row>
    <row r="72" spans="1:5" x14ac:dyDescent="0.25">
      <c r="C72" s="1"/>
      <c r="D72" s="1"/>
      <c r="E72" s="1"/>
    </row>
    <row r="73" spans="1:5" x14ac:dyDescent="0.25">
      <c r="C73" s="1"/>
      <c r="D73" s="1"/>
      <c r="E73" s="1"/>
    </row>
    <row r="74" spans="1:5" x14ac:dyDescent="0.25">
      <c r="C74" s="1"/>
      <c r="D74" s="1"/>
      <c r="E74" s="1"/>
    </row>
    <row r="75" spans="1:5" x14ac:dyDescent="0.25">
      <c r="C75" s="1"/>
      <c r="D75" s="1"/>
      <c r="E75" s="1"/>
    </row>
    <row r="77" spans="1:5" x14ac:dyDescent="0.25">
      <c r="A77" s="33"/>
    </row>
    <row r="78" spans="1:5" x14ac:dyDescent="0.25">
      <c r="C78" s="10"/>
      <c r="D78" s="10"/>
      <c r="E78" s="10"/>
    </row>
    <row r="79" spans="1:5" x14ac:dyDescent="0.25">
      <c r="C79" s="1"/>
      <c r="D79" s="1"/>
      <c r="E79" s="1"/>
    </row>
    <row r="80" spans="1:5" x14ac:dyDescent="0.25">
      <c r="C80" s="1"/>
      <c r="D80" s="1"/>
      <c r="E80" s="1"/>
    </row>
    <row r="81" spans="3:5" x14ac:dyDescent="0.25">
      <c r="C81" s="1"/>
      <c r="D81" s="1"/>
      <c r="E81" s="1"/>
    </row>
    <row r="82" spans="3:5" x14ac:dyDescent="0.25">
      <c r="C82" s="1"/>
      <c r="D82" s="1"/>
      <c r="E82" s="1"/>
    </row>
    <row r="83" spans="3:5" x14ac:dyDescent="0.25">
      <c r="C83" s="1"/>
      <c r="D83" s="1"/>
      <c r="E83" s="1"/>
    </row>
    <row r="84" spans="3:5" x14ac:dyDescent="0.25">
      <c r="C84" s="1"/>
      <c r="D84" s="1"/>
      <c r="E84" s="1"/>
    </row>
    <row r="85" spans="3:5" x14ac:dyDescent="0.25">
      <c r="C85" s="1"/>
      <c r="D85" s="1"/>
      <c r="E85" s="1"/>
    </row>
    <row r="86" spans="3:5" x14ac:dyDescent="0.25">
      <c r="C86" s="1"/>
      <c r="D86" s="1"/>
      <c r="E86" s="1"/>
    </row>
  </sheetData>
  <hyperlinks>
    <hyperlink ref="A5" r:id="rId1" xr:uid="{00000000-0004-0000-0700-000000000000}"/>
  </hyperlinks>
  <pageMargins left="0.7" right="0.7" top="0.75" bottom="0.75" header="0.3" footer="0.3"/>
  <pageSetup paperSize="9" orientation="portrait" horizontalDpi="4294967293" verticalDpi="0"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80"/>
  <sheetViews>
    <sheetView showGridLines="0" workbookViewId="0"/>
  </sheetViews>
  <sheetFormatPr defaultRowHeight="15" x14ac:dyDescent="0.25"/>
  <cols>
    <col min="1" max="1" width="31.42578125" customWidth="1"/>
    <col min="2" max="2" width="11.42578125" customWidth="1"/>
    <col min="3" max="3" width="10.140625" customWidth="1"/>
    <col min="4" max="4" width="12.85546875" customWidth="1"/>
    <col min="5" max="5" width="12.5703125" customWidth="1"/>
    <col min="6" max="6" width="9.85546875" customWidth="1"/>
    <col min="8" max="8" width="13.28515625" customWidth="1"/>
    <col min="10" max="10" width="11.28515625" bestFit="1" customWidth="1"/>
    <col min="11" max="11" width="11.7109375" customWidth="1"/>
  </cols>
  <sheetData>
    <row r="1" spans="1:3" ht="23.25" x14ac:dyDescent="0.35">
      <c r="A1" s="3" t="s">
        <v>156</v>
      </c>
    </row>
    <row r="2" spans="1:3" x14ac:dyDescent="0.25">
      <c r="A2" t="s">
        <v>65</v>
      </c>
    </row>
    <row r="3" spans="1:3" x14ac:dyDescent="0.25">
      <c r="A3" t="s">
        <v>66</v>
      </c>
    </row>
    <row r="4" spans="1:3" x14ac:dyDescent="0.25">
      <c r="A4" t="s">
        <v>482</v>
      </c>
    </row>
    <row r="5" spans="1:3" x14ac:dyDescent="0.25">
      <c r="A5" s="8" t="s">
        <v>1</v>
      </c>
    </row>
    <row r="7" spans="1:3" x14ac:dyDescent="0.25">
      <c r="A7" s="86" t="s">
        <v>233</v>
      </c>
    </row>
    <row r="8" spans="1:3" x14ac:dyDescent="0.25">
      <c r="A8" t="s">
        <v>157</v>
      </c>
      <c r="B8" s="10" t="s">
        <v>82</v>
      </c>
      <c r="C8" s="10" t="s">
        <v>158</v>
      </c>
    </row>
    <row r="9" spans="1:3" x14ac:dyDescent="0.25">
      <c r="A9" t="s">
        <v>68</v>
      </c>
      <c r="B9" s="52">
        <v>0.20407260119008699</v>
      </c>
      <c r="C9" s="52">
        <v>0.17949435423481955</v>
      </c>
    </row>
    <row r="10" spans="1:3" x14ac:dyDescent="0.25">
      <c r="A10" t="s">
        <v>69</v>
      </c>
      <c r="B10" s="51">
        <v>0.66586350947672202</v>
      </c>
      <c r="C10" s="52">
        <v>4.4765600809729723E-2</v>
      </c>
    </row>
    <row r="11" spans="1:3" x14ac:dyDescent="0.25">
      <c r="A11" t="s">
        <v>70</v>
      </c>
      <c r="B11" s="51">
        <v>0.3792091196297307</v>
      </c>
      <c r="C11" s="51">
        <v>8.7055640404857026E-2</v>
      </c>
    </row>
    <row r="12" spans="1:3" x14ac:dyDescent="0.25">
      <c r="A12" t="s">
        <v>71</v>
      </c>
      <c r="B12" s="51">
        <v>0.47789997886526503</v>
      </c>
      <c r="C12" s="51">
        <v>0.12113497541379467</v>
      </c>
    </row>
    <row r="13" spans="1:3" x14ac:dyDescent="0.25">
      <c r="A13" t="s">
        <v>93</v>
      </c>
      <c r="B13" s="52">
        <v>0.46395068105867049</v>
      </c>
      <c r="C13" s="52">
        <v>9.2608962967817343E-2</v>
      </c>
    </row>
    <row r="14" spans="1:3" x14ac:dyDescent="0.25">
      <c r="A14" t="s">
        <v>85</v>
      </c>
      <c r="B14" s="1"/>
      <c r="C14" s="1"/>
    </row>
    <row r="15" spans="1:3" x14ac:dyDescent="0.25">
      <c r="B15" s="1"/>
      <c r="C15" s="1"/>
    </row>
    <row r="16" spans="1:3" x14ac:dyDescent="0.25">
      <c r="A16" s="117" t="s">
        <v>470</v>
      </c>
      <c r="B16" s="1"/>
      <c r="C16" s="1"/>
    </row>
    <row r="17" spans="1:7" x14ac:dyDescent="0.25">
      <c r="A17" s="70" t="s">
        <v>232</v>
      </c>
      <c r="B17" s="71" t="s">
        <v>230</v>
      </c>
      <c r="C17" s="72" t="s">
        <v>231</v>
      </c>
    </row>
    <row r="18" spans="1:7" x14ac:dyDescent="0.25">
      <c r="A18" s="68" t="s">
        <v>159</v>
      </c>
      <c r="B18" s="81">
        <v>0.602267126663381</v>
      </c>
      <c r="C18" s="73">
        <v>0.397732873336619</v>
      </c>
    </row>
    <row r="19" spans="1:7" x14ac:dyDescent="0.25">
      <c r="A19" s="68" t="s">
        <v>160</v>
      </c>
      <c r="B19" s="76">
        <v>0.53749493311714636</v>
      </c>
      <c r="C19" s="73">
        <v>0.46250506688285364</v>
      </c>
    </row>
    <row r="20" spans="1:7" x14ac:dyDescent="0.25">
      <c r="A20" s="68" t="s">
        <v>83</v>
      </c>
      <c r="B20" s="76">
        <v>0.55558414822439528</v>
      </c>
      <c r="C20" s="82">
        <v>0.44441585177560472</v>
      </c>
    </row>
    <row r="21" spans="1:7" x14ac:dyDescent="0.25">
      <c r="A21" s="68" t="s">
        <v>161</v>
      </c>
      <c r="B21" s="76">
        <v>0.53728362183754996</v>
      </c>
      <c r="C21" s="82">
        <v>0.46271637816245009</v>
      </c>
    </row>
    <row r="22" spans="1:7" x14ac:dyDescent="0.25">
      <c r="A22" s="69" t="s">
        <v>162</v>
      </c>
      <c r="B22" s="83">
        <v>0.48408871745419479</v>
      </c>
      <c r="C22" s="74">
        <v>0.51591128254580521</v>
      </c>
    </row>
    <row r="23" spans="1:7" x14ac:dyDescent="0.25">
      <c r="A23" s="69" t="s">
        <v>84</v>
      </c>
      <c r="B23" s="83">
        <v>0.38</v>
      </c>
      <c r="C23" s="74">
        <v>0.62</v>
      </c>
    </row>
    <row r="24" spans="1:7" x14ac:dyDescent="0.25">
      <c r="A24" t="s">
        <v>85</v>
      </c>
      <c r="B24" s="52"/>
      <c r="C24" s="52"/>
    </row>
    <row r="25" spans="1:7" x14ac:dyDescent="0.25">
      <c r="A25" s="15"/>
      <c r="B25" s="2"/>
      <c r="C25" s="2"/>
    </row>
    <row r="26" spans="1:7" x14ac:dyDescent="0.25">
      <c r="A26" s="117" t="s">
        <v>471</v>
      </c>
    </row>
    <row r="27" spans="1:7" x14ac:dyDescent="0.25">
      <c r="A27" t="s">
        <v>67</v>
      </c>
      <c r="B27" s="10" t="s">
        <v>159</v>
      </c>
      <c r="C27" s="10" t="s">
        <v>160</v>
      </c>
      <c r="D27" s="10" t="s">
        <v>83</v>
      </c>
      <c r="E27" s="10" t="s">
        <v>161</v>
      </c>
      <c r="F27" s="10" t="s">
        <v>162</v>
      </c>
      <c r="G27" s="10" t="s">
        <v>84</v>
      </c>
    </row>
    <row r="28" spans="1:7" x14ac:dyDescent="0.25">
      <c r="A28" t="s">
        <v>68</v>
      </c>
      <c r="B28" s="77">
        <v>7.4972951872296027E-3</v>
      </c>
      <c r="C28" s="77">
        <v>0.19657530600285786</v>
      </c>
      <c r="D28" s="77">
        <v>0.31405268857533986</v>
      </c>
      <c r="E28" s="77">
        <v>0.30238035599975316</v>
      </c>
      <c r="F28" s="77">
        <v>0.10829062977984021</v>
      </c>
      <c r="G28" s="78">
        <v>7.1203724454979342E-2</v>
      </c>
    </row>
    <row r="29" spans="1:7" x14ac:dyDescent="0.25">
      <c r="A29" t="s">
        <v>69</v>
      </c>
      <c r="B29" s="77">
        <v>0.17417231983261491</v>
      </c>
      <c r="C29" s="77">
        <v>0.49169118964410735</v>
      </c>
      <c r="D29" s="77">
        <v>0.19530275420230181</v>
      </c>
      <c r="E29" s="77">
        <v>9.4068135511246223E-2</v>
      </c>
      <c r="F29" s="77">
        <v>3.1054257478681544E-2</v>
      </c>
      <c r="G29" s="78">
        <v>1.3711343331048235E-2</v>
      </c>
    </row>
    <row r="30" spans="1:7" x14ac:dyDescent="0.25">
      <c r="A30" t="s">
        <v>70</v>
      </c>
      <c r="B30" s="77">
        <v>9.391543098618213E-2</v>
      </c>
      <c r="C30" s="77">
        <v>0.28529368864354854</v>
      </c>
      <c r="D30" s="77">
        <v>0.29824509390828607</v>
      </c>
      <c r="E30" s="77">
        <v>0.23549014605712637</v>
      </c>
      <c r="F30" s="77">
        <v>6.5092071662376391E-2</v>
      </c>
      <c r="G30" s="78">
        <v>2.1963568742480601E-2</v>
      </c>
    </row>
    <row r="31" spans="1:7" x14ac:dyDescent="0.25">
      <c r="A31" t="s">
        <v>71</v>
      </c>
      <c r="B31" s="77">
        <v>0.25129950490076708</v>
      </c>
      <c r="C31" s="77">
        <v>0.22660047396449851</v>
      </c>
      <c r="D31" s="77">
        <v>0.19706914272535223</v>
      </c>
      <c r="E31" s="77">
        <v>0.20389590299558763</v>
      </c>
      <c r="F31" s="77">
        <v>8.0356309119999372E-2</v>
      </c>
      <c r="G31" s="78">
        <v>4.0778666293795243E-2</v>
      </c>
    </row>
    <row r="32" spans="1:7" x14ac:dyDescent="0.25">
      <c r="A32" t="s">
        <v>93</v>
      </c>
      <c r="B32" s="79">
        <v>0.13535569144225712</v>
      </c>
      <c r="C32" s="79">
        <v>0.32859498961641337</v>
      </c>
      <c r="D32" s="79">
        <v>0.24948954852120073</v>
      </c>
      <c r="E32" s="79">
        <v>0.19395080745231152</v>
      </c>
      <c r="F32" s="79">
        <v>6.2986497069484365E-2</v>
      </c>
      <c r="G32" s="80">
        <v>2.9622465898332975E-2</v>
      </c>
    </row>
    <row r="33" spans="1:7" x14ac:dyDescent="0.25">
      <c r="A33" t="s">
        <v>85</v>
      </c>
      <c r="B33" s="1"/>
      <c r="C33" s="1"/>
      <c r="D33" s="1"/>
      <c r="E33" s="1"/>
      <c r="F33" s="1"/>
      <c r="G33" s="1"/>
    </row>
    <row r="35" spans="1:7" x14ac:dyDescent="0.25">
      <c r="A35" s="117" t="s">
        <v>472</v>
      </c>
    </row>
    <row r="36" spans="1:7" x14ac:dyDescent="0.25">
      <c r="A36" t="s">
        <v>157</v>
      </c>
      <c r="B36" t="s">
        <v>80</v>
      </c>
      <c r="C36" s="10" t="s">
        <v>105</v>
      </c>
      <c r="D36" s="10" t="s">
        <v>111</v>
      </c>
      <c r="E36" s="10" t="s">
        <v>112</v>
      </c>
    </row>
    <row r="37" spans="1:7" x14ac:dyDescent="0.25">
      <c r="A37" t="s">
        <v>68</v>
      </c>
      <c r="B37" t="s">
        <v>163</v>
      </c>
      <c r="C37" s="2">
        <v>0.16</v>
      </c>
      <c r="D37" s="2">
        <v>0.18</v>
      </c>
      <c r="E37" s="2">
        <v>0.16</v>
      </c>
    </row>
    <row r="38" spans="1:7" x14ac:dyDescent="0.25">
      <c r="B38" t="s">
        <v>164</v>
      </c>
      <c r="C38" s="2">
        <v>0.64</v>
      </c>
      <c r="D38" s="2">
        <v>0.65</v>
      </c>
      <c r="E38" s="2">
        <v>0.65</v>
      </c>
    </row>
    <row r="39" spans="1:7" x14ac:dyDescent="0.25">
      <c r="B39" t="s">
        <v>165</v>
      </c>
      <c r="C39" s="1">
        <v>0.14000000000000001</v>
      </c>
      <c r="D39" s="1">
        <v>0.12</v>
      </c>
      <c r="E39" s="1">
        <v>0.15</v>
      </c>
    </row>
    <row r="40" spans="1:7" x14ac:dyDescent="0.25">
      <c r="B40" t="s">
        <v>166</v>
      </c>
      <c r="C40" s="2">
        <v>7.0000000000000007E-2</v>
      </c>
      <c r="D40" s="2">
        <v>0.06</v>
      </c>
      <c r="E40" s="1">
        <v>0.04</v>
      </c>
    </row>
    <row r="41" spans="1:7" x14ac:dyDescent="0.25">
      <c r="A41" t="s">
        <v>69</v>
      </c>
      <c r="B41" t="s">
        <v>163</v>
      </c>
      <c r="C41" s="2">
        <v>0.28999999999999998</v>
      </c>
      <c r="D41" s="2">
        <v>0.32</v>
      </c>
      <c r="E41" s="1">
        <v>0.35</v>
      </c>
    </row>
    <row r="42" spans="1:7" x14ac:dyDescent="0.25">
      <c r="B42" t="s">
        <v>164</v>
      </c>
      <c r="C42" s="2">
        <v>0.62</v>
      </c>
      <c r="D42" s="2">
        <v>0.59</v>
      </c>
      <c r="E42" s="1">
        <v>0.55000000000000004</v>
      </c>
    </row>
    <row r="43" spans="1:7" x14ac:dyDescent="0.25">
      <c r="B43" t="s">
        <v>165</v>
      </c>
      <c r="C43" s="2">
        <v>7.0000000000000007E-2</v>
      </c>
      <c r="D43" s="2">
        <v>0.06</v>
      </c>
      <c r="E43" s="2">
        <v>0.06</v>
      </c>
    </row>
    <row r="44" spans="1:7" x14ac:dyDescent="0.25">
      <c r="B44" t="s">
        <v>166</v>
      </c>
      <c r="C44" s="2">
        <v>0.03</v>
      </c>
      <c r="D44" s="2">
        <v>0.03</v>
      </c>
      <c r="E44" s="2">
        <v>0.04</v>
      </c>
    </row>
    <row r="45" spans="1:7" s="25" customFormat="1" x14ac:dyDescent="0.25">
      <c r="A45" t="s">
        <v>235</v>
      </c>
      <c r="C45" s="84"/>
      <c r="D45" s="84"/>
      <c r="E45" s="84"/>
    </row>
    <row r="47" spans="1:7" x14ac:dyDescent="0.25">
      <c r="A47" s="117" t="s">
        <v>473</v>
      </c>
    </row>
    <row r="48" spans="1:7" x14ac:dyDescent="0.25">
      <c r="A48" t="s">
        <v>157</v>
      </c>
      <c r="B48" t="s">
        <v>80</v>
      </c>
      <c r="C48" s="10" t="s">
        <v>105</v>
      </c>
      <c r="D48" s="10" t="s">
        <v>111</v>
      </c>
      <c r="E48" s="10" t="s">
        <v>112</v>
      </c>
    </row>
    <row r="49" spans="1:11" x14ac:dyDescent="0.25">
      <c r="A49" t="s">
        <v>70</v>
      </c>
      <c r="B49" t="s">
        <v>163</v>
      </c>
      <c r="C49" s="2">
        <v>0.24</v>
      </c>
      <c r="D49" s="2">
        <v>0.26</v>
      </c>
      <c r="E49" s="2">
        <v>0.23</v>
      </c>
    </row>
    <row r="50" spans="1:11" x14ac:dyDescent="0.25">
      <c r="B50" t="s">
        <v>164</v>
      </c>
      <c r="C50" s="2">
        <v>0.53</v>
      </c>
      <c r="D50" s="2">
        <v>0.5</v>
      </c>
      <c r="E50" s="2">
        <v>0.53</v>
      </c>
    </row>
    <row r="51" spans="1:11" x14ac:dyDescent="0.25">
      <c r="B51" t="s">
        <v>165</v>
      </c>
      <c r="C51" s="2">
        <v>0.15</v>
      </c>
      <c r="D51" s="2">
        <v>0.15</v>
      </c>
      <c r="E51" s="2">
        <v>0.15</v>
      </c>
      <c r="J51" t="s">
        <v>234</v>
      </c>
    </row>
    <row r="52" spans="1:11" x14ac:dyDescent="0.25">
      <c r="B52" t="s">
        <v>166</v>
      </c>
      <c r="C52" s="2">
        <v>0.09</v>
      </c>
      <c r="D52" s="2">
        <v>0.09</v>
      </c>
      <c r="E52" s="2">
        <v>0.08</v>
      </c>
    </row>
    <row r="53" spans="1:11" x14ac:dyDescent="0.25">
      <c r="A53" t="s">
        <v>71</v>
      </c>
      <c r="B53" t="s">
        <v>163</v>
      </c>
      <c r="C53" s="2">
        <v>0.34</v>
      </c>
      <c r="D53" s="2">
        <v>0.34</v>
      </c>
      <c r="E53" s="2">
        <v>0.35</v>
      </c>
    </row>
    <row r="54" spans="1:11" x14ac:dyDescent="0.25">
      <c r="B54" t="s">
        <v>164</v>
      </c>
      <c r="C54" s="2">
        <v>0.49</v>
      </c>
      <c r="D54" s="2">
        <v>0.47</v>
      </c>
      <c r="E54" s="2">
        <v>0.44</v>
      </c>
    </row>
    <row r="55" spans="1:11" x14ac:dyDescent="0.25">
      <c r="B55" t="s">
        <v>165</v>
      </c>
      <c r="C55" s="2">
        <v>0.1</v>
      </c>
      <c r="D55" s="2">
        <v>0.11</v>
      </c>
      <c r="E55" s="2">
        <v>0.12</v>
      </c>
    </row>
    <row r="56" spans="1:11" x14ac:dyDescent="0.25">
      <c r="B56" t="s">
        <v>166</v>
      </c>
      <c r="C56" s="2">
        <v>7.0000000000000007E-2</v>
      </c>
      <c r="D56" s="2">
        <v>0.08</v>
      </c>
      <c r="E56" s="2">
        <v>0.09</v>
      </c>
    </row>
    <row r="57" spans="1:11" x14ac:dyDescent="0.25">
      <c r="A57" t="s">
        <v>236</v>
      </c>
      <c r="C57" s="1"/>
      <c r="D57" s="1"/>
      <c r="E57" s="1"/>
    </row>
    <row r="59" spans="1:11" x14ac:dyDescent="0.25">
      <c r="A59" s="117" t="s">
        <v>474</v>
      </c>
    </row>
    <row r="60" spans="1:11" x14ac:dyDescent="0.25">
      <c r="A60" t="s">
        <v>157</v>
      </c>
      <c r="B60" t="s">
        <v>245</v>
      </c>
      <c r="C60" s="10" t="s">
        <v>246</v>
      </c>
      <c r="D60" s="10" t="s">
        <v>247</v>
      </c>
      <c r="E60" s="10" t="s">
        <v>248</v>
      </c>
      <c r="F60" s="10" t="s">
        <v>249</v>
      </c>
      <c r="G60" s="10" t="s">
        <v>250</v>
      </c>
      <c r="H60" s="10" t="s">
        <v>251</v>
      </c>
      <c r="I60" s="10" t="s">
        <v>252</v>
      </c>
      <c r="J60" s="10" t="s">
        <v>253</v>
      </c>
      <c r="K60" s="10" t="s">
        <v>243</v>
      </c>
    </row>
    <row r="61" spans="1:11" x14ac:dyDescent="0.25">
      <c r="A61" t="s">
        <v>105</v>
      </c>
      <c r="B61" s="2">
        <v>0.18717628739605305</v>
      </c>
      <c r="C61" s="2">
        <v>0.2463142317588983</v>
      </c>
      <c r="D61" s="2">
        <v>0.22258174951132512</v>
      </c>
      <c r="E61" s="2">
        <v>0.12933043257390864</v>
      </c>
      <c r="F61" s="2">
        <v>8.1755033075283548E-2</v>
      </c>
      <c r="G61" s="2">
        <v>5.2257843646122078E-2</v>
      </c>
      <c r="H61" s="85">
        <v>3.9767644752680811E-2</v>
      </c>
      <c r="I61" s="85">
        <v>2.0430475643559983E-2</v>
      </c>
      <c r="J61" s="85">
        <v>7.2334927278550213E-3</v>
      </c>
      <c r="K61" s="85">
        <v>8.0065377522059392E-3</v>
      </c>
    </row>
    <row r="62" spans="1:11" x14ac:dyDescent="0.25">
      <c r="A62" t="s">
        <v>111</v>
      </c>
      <c r="B62" s="2">
        <v>0.31665584990264911</v>
      </c>
      <c r="C62" s="2">
        <v>0.27439024390243905</v>
      </c>
      <c r="D62" s="2">
        <v>0.24743239890845944</v>
      </c>
      <c r="E62" s="2">
        <v>0.27393049269917175</v>
      </c>
      <c r="F62" s="2">
        <v>0.28569498851816832</v>
      </c>
      <c r="G62" s="2">
        <v>0.31910397295012677</v>
      </c>
      <c r="H62" s="85">
        <v>0.33768397667314637</v>
      </c>
      <c r="I62" s="85">
        <v>0.35675675675675678</v>
      </c>
      <c r="J62" s="85">
        <v>0.35877862595419846</v>
      </c>
      <c r="K62" s="85">
        <v>0.22068965517241379</v>
      </c>
    </row>
    <row r="63" spans="1:11" x14ac:dyDescent="0.25">
      <c r="A63" t="s">
        <v>244</v>
      </c>
      <c r="B63" s="2">
        <v>0.16303335196571642</v>
      </c>
      <c r="C63" s="2">
        <v>0.21405228758169934</v>
      </c>
      <c r="D63" s="2">
        <v>0.18407860437136556</v>
      </c>
      <c r="E63" s="2">
        <v>0.16864089775561097</v>
      </c>
      <c r="F63" s="2">
        <v>0.17068557919621749</v>
      </c>
      <c r="G63" s="2">
        <v>0.16423841059602648</v>
      </c>
      <c r="H63" s="85">
        <v>0.16529605263157895</v>
      </c>
      <c r="I63" s="85">
        <v>0.1787878787878788</v>
      </c>
      <c r="J63" s="85">
        <v>0.17446808510638298</v>
      </c>
      <c r="K63" s="85">
        <v>7.4999999999999997E-2</v>
      </c>
    </row>
    <row r="64" spans="1:11" x14ac:dyDescent="0.25">
      <c r="A64" t="s">
        <v>112</v>
      </c>
      <c r="B64" s="2">
        <v>0.90514285714285714</v>
      </c>
      <c r="C64" s="2">
        <v>0.90458015267175573</v>
      </c>
      <c r="D64" s="2">
        <v>0.88997821350762529</v>
      </c>
      <c r="E64" s="2">
        <v>0.91312384473197783</v>
      </c>
      <c r="F64" s="2">
        <v>0.94182825484764543</v>
      </c>
      <c r="G64" s="2">
        <v>0.91935483870967738</v>
      </c>
      <c r="H64" s="85">
        <v>0.94029850746268662</v>
      </c>
      <c r="I64" s="85">
        <v>0.9576271186440678</v>
      </c>
      <c r="J64" s="85">
        <v>0.95121951219512191</v>
      </c>
      <c r="K64" s="85">
        <v>0.91666666666666663</v>
      </c>
    </row>
    <row r="65" spans="1:12" x14ac:dyDescent="0.25">
      <c r="A65" t="s">
        <v>236</v>
      </c>
      <c r="B65" s="2"/>
      <c r="C65" s="1"/>
      <c r="D65" s="1"/>
      <c r="E65" s="2"/>
      <c r="F65" s="2"/>
      <c r="G65" s="1"/>
      <c r="H65" s="1"/>
      <c r="I65" s="1"/>
      <c r="J65" s="1"/>
      <c r="K65" s="1"/>
    </row>
    <row r="67" spans="1:12" x14ac:dyDescent="0.25">
      <c r="A67" s="117" t="s">
        <v>475</v>
      </c>
    </row>
    <row r="68" spans="1:12" x14ac:dyDescent="0.25">
      <c r="A68" t="s">
        <v>232</v>
      </c>
      <c r="B68" s="21" t="s">
        <v>245</v>
      </c>
      <c r="C68" s="21" t="s">
        <v>237</v>
      </c>
      <c r="D68" s="21" t="s">
        <v>238</v>
      </c>
      <c r="E68" s="21" t="s">
        <v>239</v>
      </c>
      <c r="F68" s="21" t="s">
        <v>240</v>
      </c>
      <c r="G68" s="21" t="s">
        <v>241</v>
      </c>
      <c r="H68" s="21" t="s">
        <v>242</v>
      </c>
      <c r="I68" s="21" t="s">
        <v>254</v>
      </c>
      <c r="J68" s="21" t="s">
        <v>212</v>
      </c>
      <c r="K68" s="21" t="s">
        <v>93</v>
      </c>
    </row>
    <row r="69" spans="1:12" x14ac:dyDescent="0.25">
      <c r="A69" t="s">
        <v>86</v>
      </c>
      <c r="B69" s="90">
        <v>0.3512396694214876</v>
      </c>
      <c r="C69" s="90">
        <v>0.39224137931034481</v>
      </c>
      <c r="D69" s="90">
        <v>0.45070422535211269</v>
      </c>
      <c r="E69" s="90">
        <v>0.45045045045045046</v>
      </c>
      <c r="F69" s="90">
        <v>0.59375</v>
      </c>
      <c r="G69" s="90">
        <v>0.5714285714285714</v>
      </c>
      <c r="H69" s="90">
        <v>0.48571428571428571</v>
      </c>
      <c r="I69" s="90">
        <v>0.5</v>
      </c>
      <c r="J69" s="87">
        <v>0.51515151515151514</v>
      </c>
      <c r="K69" s="87">
        <v>0.38754696725711218</v>
      </c>
    </row>
    <row r="70" spans="1:12" x14ac:dyDescent="0.25">
      <c r="A70" t="s">
        <v>87</v>
      </c>
      <c r="B70" s="90">
        <v>0.62892561983471074</v>
      </c>
      <c r="C70" s="90">
        <v>0.5818965517241379</v>
      </c>
      <c r="D70" s="90">
        <v>0.52112676056338025</v>
      </c>
      <c r="E70" s="90">
        <v>0.5495495495495496</v>
      </c>
      <c r="F70" s="90">
        <v>0.375</v>
      </c>
      <c r="G70" s="90">
        <v>0.42857142857142855</v>
      </c>
      <c r="H70" s="90">
        <v>0.45714285714285713</v>
      </c>
      <c r="I70" s="90">
        <v>0.5</v>
      </c>
      <c r="J70" s="87">
        <v>0.42424242424242425</v>
      </c>
      <c r="K70" s="87">
        <v>0.59098228663446051</v>
      </c>
    </row>
    <row r="71" spans="1:12" x14ac:dyDescent="0.25">
      <c r="A71" t="s">
        <v>212</v>
      </c>
      <c r="B71" s="90">
        <v>1.9834710743801654E-2</v>
      </c>
      <c r="C71" s="90">
        <v>2.5862068965517241E-2</v>
      </c>
      <c r="D71" s="90">
        <v>2.8169014084507043E-2</v>
      </c>
      <c r="E71" s="90">
        <v>0</v>
      </c>
      <c r="F71" s="90">
        <v>3.125E-2</v>
      </c>
      <c r="G71" s="90">
        <v>0</v>
      </c>
      <c r="H71" s="90">
        <v>5.7142857142857141E-2</v>
      </c>
      <c r="I71" s="90">
        <v>0</v>
      </c>
      <c r="J71" s="87">
        <v>6.0606060606060608E-2</v>
      </c>
      <c r="K71" s="87">
        <v>2.147074610842727E-2</v>
      </c>
    </row>
    <row r="72" spans="1:12" x14ac:dyDescent="0.25">
      <c r="A72" t="s">
        <v>236</v>
      </c>
    </row>
    <row r="74" spans="1:12" x14ac:dyDescent="0.25">
      <c r="A74" s="117" t="s">
        <v>476</v>
      </c>
    </row>
    <row r="75" spans="1:12" x14ac:dyDescent="0.25">
      <c r="A75" s="163" t="s">
        <v>232</v>
      </c>
      <c r="B75" s="88" t="s">
        <v>245</v>
      </c>
      <c r="C75" s="88" t="s">
        <v>237</v>
      </c>
      <c r="D75" s="88" t="s">
        <v>238</v>
      </c>
      <c r="E75" s="88" t="s">
        <v>239</v>
      </c>
      <c r="F75" s="88" t="s">
        <v>240</v>
      </c>
      <c r="G75" s="88" t="s">
        <v>241</v>
      </c>
      <c r="H75" s="89" t="s">
        <v>242</v>
      </c>
      <c r="I75" s="89" t="s">
        <v>254</v>
      </c>
    </row>
    <row r="76" spans="1:12" x14ac:dyDescent="0.25">
      <c r="A76" s="164" t="s">
        <v>255</v>
      </c>
      <c r="B76" s="165">
        <v>0.64949006977992485</v>
      </c>
      <c r="C76" s="165">
        <v>0.12453032742887815</v>
      </c>
      <c r="D76" s="165">
        <v>7.6221148684916806E-2</v>
      </c>
      <c r="E76" s="165">
        <v>5.9581320450885669E-2</v>
      </c>
      <c r="F76" s="165">
        <v>3.4353193773483628E-2</v>
      </c>
      <c r="G76" s="165">
        <v>1.5029522275899088E-2</v>
      </c>
      <c r="H76" s="165">
        <v>1.878690284487386E-2</v>
      </c>
      <c r="I76" s="166">
        <v>2.6838432635534087E-3</v>
      </c>
    </row>
    <row r="80" spans="1:12" x14ac:dyDescent="0.25">
      <c r="L80" s="25"/>
    </row>
  </sheetData>
  <hyperlinks>
    <hyperlink ref="A5" r:id="rId1" xr:uid="{00000000-0004-0000-0800-000000000000}"/>
  </hyperlinks>
  <pageMargins left="0.7" right="0.7" top="0.75" bottom="0.75" header="0.3" footer="0.3"/>
  <pageSetup paperSize="9" orientation="portrait" horizontalDpi="4294967293"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55b343a-d1dd-464d-a9f4-e2225f0b219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DF7D3F9D1B64409154E1E407AC05AD" ma:contentTypeVersion="17" ma:contentTypeDescription="Create a new document." ma:contentTypeScope="" ma:versionID="092e1ac85defc6ca502550ac29409009">
  <xsd:schema xmlns:xsd="http://www.w3.org/2001/XMLSchema" xmlns:xs="http://www.w3.org/2001/XMLSchema" xmlns:p="http://schemas.microsoft.com/office/2006/metadata/properties" xmlns:ns3="f6480f2d-baa2-4fca-a740-edd2b143be4f" xmlns:ns4="655b343a-d1dd-464d-a9f4-e2225f0b2192" targetNamespace="http://schemas.microsoft.com/office/2006/metadata/properties" ma:root="true" ma:fieldsID="4f1a236f1b3504d357c0fd1418d51732" ns3:_="" ns4:_="">
    <xsd:import namespace="f6480f2d-baa2-4fca-a740-edd2b143be4f"/>
    <xsd:import namespace="655b343a-d1dd-464d-a9f4-e2225f0b219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480f2d-baa2-4fca-a740-edd2b143be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5b343a-d1dd-464d-a9f4-e2225f0b219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DD8C9E-5C34-4E54-A80B-827EB7088C56}">
  <ds:schemaRefs>
    <ds:schemaRef ds:uri="http://schemas.microsoft.com/office/2006/documentManagement/types"/>
    <ds:schemaRef ds:uri="http://www.w3.org/XML/1998/namespace"/>
    <ds:schemaRef ds:uri="f6480f2d-baa2-4fca-a740-edd2b143be4f"/>
    <ds:schemaRef ds:uri="http://schemas.microsoft.com/office/infopath/2007/PartnerControls"/>
    <ds:schemaRef ds:uri="http://schemas.openxmlformats.org/package/2006/metadata/core-properties"/>
    <ds:schemaRef ds:uri="http://purl.org/dc/dcmitype/"/>
    <ds:schemaRef ds:uri="http://purl.org/dc/elements/1.1/"/>
    <ds:schemaRef ds:uri="655b343a-d1dd-464d-a9f4-e2225f0b2192"/>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949D523-7081-4B36-AF87-F99CFFD344EA}">
  <ds:schemaRefs>
    <ds:schemaRef ds:uri="http://schemas.microsoft.com/sharepoint/v3/contenttype/forms"/>
  </ds:schemaRefs>
</ds:datastoreItem>
</file>

<file path=customXml/itemProps3.xml><?xml version="1.0" encoding="utf-8"?>
<ds:datastoreItem xmlns:ds="http://schemas.openxmlformats.org/officeDocument/2006/customXml" ds:itemID="{7B4FC441-F166-4F81-846E-12FFE61D0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480f2d-baa2-4fca-a740-edd2b143be4f"/>
    <ds:schemaRef ds:uri="655b343a-d1dd-464d-a9f4-e2225f0b21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Notes</vt:lpstr>
      <vt:lpstr>Table of contents</vt:lpstr>
      <vt:lpstr>1. Governance</vt:lpstr>
      <vt:lpstr>2. Staff - Sex</vt:lpstr>
      <vt:lpstr>3. Staff - Ethnicity</vt:lpstr>
      <vt:lpstr>4. Staff - Disability</vt:lpstr>
      <vt:lpstr>5. Staff - Sexual orientation</vt:lpstr>
      <vt:lpstr>6. Staff - Religion or belief</vt:lpstr>
      <vt:lpstr>7. Staff - Age</vt:lpstr>
      <vt:lpstr>9. Students - Admissions</vt:lpstr>
      <vt:lpstr>10. Students - On-course</vt:lpstr>
      <vt:lpstr>11. Students - UG awarding</vt:lpstr>
      <vt:lpstr>12. Students - PG awarding</vt:lpstr>
      <vt:lpstr>13. IDEA - Entrepreneurship</vt:lpstr>
      <vt:lpstr>'5. Staff - Sexual orientation'!_ftn1</vt:lpstr>
      <vt:lpstr>'5. Staff - Sexual orientation'!_ftnref1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EDI Report 2022-23</dc:title>
  <dc:subject/>
  <dc:creator/>
  <cp:keywords/>
  <dc:description/>
  <cp:lastModifiedBy/>
  <cp:revision>1</cp:revision>
  <dcterms:created xsi:type="dcterms:W3CDTF">2024-03-27T07:26:58Z</dcterms:created>
  <dcterms:modified xsi:type="dcterms:W3CDTF">2024-04-01T10:59:39Z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0x010100F8DF7D3F9D1B64409154E1E407AC05AD</vt:lpwstr>
  </property>
</Properties>
</file>